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08"/>
  <workbookPr codeName="ThisWorkbook" hidePivotFieldList="1" autoCompressPictures="0" defaultThemeVersion="166925"/>
  <mc:AlternateContent xmlns:mc="http://schemas.openxmlformats.org/markup-compatibility/2006">
    <mc:Choice Requires="x15">
      <x15ac:absPath xmlns:x15ac="http://schemas.microsoft.com/office/spreadsheetml/2010/11/ac" url="/Users/joepizz/Downloads/"/>
    </mc:Choice>
  </mc:AlternateContent>
  <xr:revisionPtr revIDLastSave="0" documentId="13_ncr:1_{CF58C5D3-1B8C-7C45-B149-95C50EB6DAFE}" xr6:coauthVersionLast="47" xr6:coauthVersionMax="47" xr10:uidLastSave="{00000000-0000-0000-0000-000000000000}"/>
  <bookViews>
    <workbookView xWindow="0" yWindow="520" windowWidth="25600" windowHeight="14660" xr2:uid="{00000000-000D-0000-FFFF-FFFF00000000}"/>
  </bookViews>
  <sheets>
    <sheet name="Sheet5" sheetId="5" r:id="rId1"/>
    <sheet name="Category Stats" sheetId="3" r:id="rId2"/>
    <sheet name="Outcome Based on Launch Date" sheetId="9" r:id="rId3"/>
    <sheet name="Outcomes Based on Goals" sheetId="19" r:id="rId4"/>
    <sheet name="Theater Outcomes by Launch Date" sheetId="18" r:id="rId5"/>
    <sheet name="Kickstarter" sheetId="1" r:id="rId6"/>
    <sheet name="Edinburgh Research" sheetId="11" r:id="rId7"/>
    <sheet name="Descriptive Statistics" sheetId="14" r:id="rId8"/>
  </sheets>
  <definedNames>
    <definedName name="_xlnm._FilterDatabase" localSheetId="5" hidden="1">Kickstarter!$A$1:$U$4115</definedName>
  </definedNames>
  <calcPr calcId="191029"/>
  <pivotCaches>
    <pivotCache cacheId="1" r:id="rId9"/>
    <pivotCache cacheId="2" r:id="rId10"/>
    <pivotCache cacheId="3" r:id="rId11"/>
    <pivotCache cacheId="4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H25" i="19" l="1"/>
  <c r="I25" i="19"/>
  <c r="B12" i="19"/>
  <c r="B11" i="19"/>
  <c r="B10" i="19"/>
  <c r="B9" i="19"/>
  <c r="B8" i="19"/>
  <c r="B7" i="19"/>
  <c r="B6" i="19"/>
  <c r="B5" i="19"/>
  <c r="B4" i="19"/>
  <c r="B3" i="19"/>
  <c r="B2" i="19"/>
  <c r="B13" i="19"/>
  <c r="C12" i="19"/>
  <c r="C11" i="19"/>
  <c r="C10" i="19"/>
  <c r="C9" i="19"/>
  <c r="C8" i="19"/>
  <c r="C7" i="19"/>
  <c r="C6" i="19"/>
  <c r="C5" i="19"/>
  <c r="C4" i="19"/>
  <c r="C3" i="19"/>
  <c r="C2" i="19"/>
  <c r="C13" i="19"/>
  <c r="D13" i="19"/>
  <c r="D12" i="19"/>
  <c r="D11" i="19"/>
  <c r="D10" i="19"/>
  <c r="D9" i="19"/>
  <c r="D8" i="19"/>
  <c r="D7" i="19"/>
  <c r="D6" i="19"/>
  <c r="D5" i="19"/>
  <c r="D4" i="19"/>
  <c r="D3" i="19"/>
  <c r="D2" i="19"/>
  <c r="B7" i="14"/>
  <c r="B8" i="14"/>
  <c r="B9" i="14"/>
  <c r="C9" i="14"/>
  <c r="C8" i="14"/>
  <c r="C7" i="14"/>
  <c r="C6" i="14"/>
  <c r="C5" i="14"/>
  <c r="C3" i="14"/>
  <c r="B10" i="14"/>
  <c r="B2" i="14"/>
  <c r="C2" i="14"/>
  <c r="B6" i="14"/>
  <c r="B5" i="14"/>
  <c r="B3" i="14"/>
  <c r="F3" i="11"/>
  <c r="F4" i="11"/>
  <c r="F5" i="11"/>
  <c r="F6" i="11"/>
  <c r="F2" i="11"/>
  <c r="P3620" i="1"/>
  <c r="E3" i="11" s="1"/>
  <c r="P3180" i="1"/>
  <c r="E4" i="11" s="1"/>
  <c r="P3331" i="1"/>
  <c r="E5" i="11" s="1"/>
  <c r="P3223" i="1"/>
  <c r="E6" i="11" s="1"/>
  <c r="P3476" i="1"/>
  <c r="E2" i="11" s="1"/>
  <c r="D3" i="11"/>
  <c r="D4" i="11"/>
  <c r="D5" i="11"/>
  <c r="D6" i="11"/>
  <c r="C3" i="11"/>
  <c r="C4" i="11"/>
  <c r="C5" i="11"/>
  <c r="C6" i="11"/>
  <c r="D2" i="11"/>
  <c r="C2" i="11"/>
  <c r="B3" i="11"/>
  <c r="B4" i="11"/>
  <c r="B5" i="11"/>
  <c r="B6" i="11"/>
  <c r="B2" i="1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U408" i="1" s="1"/>
  <c r="S409" i="1"/>
  <c r="S410" i="1"/>
  <c r="S411" i="1"/>
  <c r="S412" i="1"/>
  <c r="U412" i="1" s="1"/>
  <c r="S413" i="1"/>
  <c r="S414" i="1"/>
  <c r="S415" i="1"/>
  <c r="S416" i="1"/>
  <c r="U416" i="1" s="1"/>
  <c r="S417" i="1"/>
  <c r="S418" i="1"/>
  <c r="S419" i="1"/>
  <c r="S420" i="1"/>
  <c r="U420" i="1" s="1"/>
  <c r="S421" i="1"/>
  <c r="S422" i="1"/>
  <c r="S423" i="1"/>
  <c r="S424" i="1"/>
  <c r="U424" i="1" s="1"/>
  <c r="S425" i="1"/>
  <c r="S426" i="1"/>
  <c r="S427" i="1"/>
  <c r="S428" i="1"/>
  <c r="U428" i="1" s="1"/>
  <c r="S429" i="1"/>
  <c r="S430" i="1"/>
  <c r="S431" i="1"/>
  <c r="S432" i="1"/>
  <c r="U432" i="1" s="1"/>
  <c r="S433" i="1"/>
  <c r="S434" i="1"/>
  <c r="S435" i="1"/>
  <c r="S436" i="1"/>
  <c r="U436" i="1" s="1"/>
  <c r="S437" i="1"/>
  <c r="S438" i="1"/>
  <c r="S439" i="1"/>
  <c r="S440" i="1"/>
  <c r="U440" i="1" s="1"/>
  <c r="S441" i="1"/>
  <c r="S442" i="1"/>
  <c r="S443" i="1"/>
  <c r="S444" i="1"/>
  <c r="U444" i="1" s="1"/>
  <c r="S445" i="1"/>
  <c r="S446" i="1"/>
  <c r="S447" i="1"/>
  <c r="S448" i="1"/>
  <c r="U448" i="1" s="1"/>
  <c r="S449" i="1"/>
  <c r="S450" i="1"/>
  <c r="S451" i="1"/>
  <c r="S452" i="1"/>
  <c r="U452" i="1" s="1"/>
  <c r="S453" i="1"/>
  <c r="S454" i="1"/>
  <c r="S455" i="1"/>
  <c r="S456" i="1"/>
  <c r="U456" i="1" s="1"/>
  <c r="S457" i="1"/>
  <c r="S458" i="1"/>
  <c r="S459" i="1"/>
  <c r="S460" i="1"/>
  <c r="U460" i="1" s="1"/>
  <c r="S461" i="1"/>
  <c r="S462" i="1"/>
  <c r="S463" i="1"/>
  <c r="S464" i="1"/>
  <c r="U464" i="1" s="1"/>
  <c r="S465" i="1"/>
  <c r="S466" i="1"/>
  <c r="S467" i="1"/>
  <c r="S468" i="1"/>
  <c r="U468" i="1" s="1"/>
  <c r="S469" i="1"/>
  <c r="S470" i="1"/>
  <c r="S471" i="1"/>
  <c r="S472" i="1"/>
  <c r="U472" i="1" s="1"/>
  <c r="S473" i="1"/>
  <c r="S474" i="1"/>
  <c r="S475" i="1"/>
  <c r="S476" i="1"/>
  <c r="U476" i="1" s="1"/>
  <c r="S477" i="1"/>
  <c r="S478" i="1"/>
  <c r="S479" i="1"/>
  <c r="S480" i="1"/>
  <c r="U480" i="1" s="1"/>
  <c r="S481" i="1"/>
  <c r="S482" i="1"/>
  <c r="S483" i="1"/>
  <c r="S484" i="1"/>
  <c r="U484" i="1" s="1"/>
  <c r="S485" i="1"/>
  <c r="S486" i="1"/>
  <c r="S487" i="1"/>
  <c r="S488" i="1"/>
  <c r="U488" i="1" s="1"/>
  <c r="S489" i="1"/>
  <c r="S490" i="1"/>
  <c r="S491" i="1"/>
  <c r="S492" i="1"/>
  <c r="U492" i="1" s="1"/>
  <c r="S493" i="1"/>
  <c r="S494" i="1"/>
  <c r="S495" i="1"/>
  <c r="S496" i="1"/>
  <c r="U496" i="1" s="1"/>
  <c r="S497" i="1"/>
  <c r="S498" i="1"/>
  <c r="S499" i="1"/>
  <c r="S500" i="1"/>
  <c r="U500" i="1" s="1"/>
  <c r="S501" i="1"/>
  <c r="S502" i="1"/>
  <c r="S503" i="1"/>
  <c r="S504" i="1"/>
  <c r="U504" i="1" s="1"/>
  <c r="S505" i="1"/>
  <c r="S506" i="1"/>
  <c r="S507" i="1"/>
  <c r="S508" i="1"/>
  <c r="U508" i="1" s="1"/>
  <c r="S509" i="1"/>
  <c r="S510" i="1"/>
  <c r="S511" i="1"/>
  <c r="S512" i="1"/>
  <c r="U512" i="1" s="1"/>
  <c r="S513" i="1"/>
  <c r="S514" i="1"/>
  <c r="S515" i="1"/>
  <c r="S516" i="1"/>
  <c r="U516" i="1" s="1"/>
  <c r="S517" i="1"/>
  <c r="S518" i="1"/>
  <c r="S519" i="1"/>
  <c r="S520" i="1"/>
  <c r="U520" i="1" s="1"/>
  <c r="S521" i="1"/>
  <c r="S522" i="1"/>
  <c r="S523" i="1"/>
  <c r="S524" i="1"/>
  <c r="S525" i="1"/>
  <c r="U525" i="1" s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C10" i="14" l="1"/>
  <c r="V508" i="1"/>
  <c r="V492" i="1"/>
  <c r="V476" i="1"/>
  <c r="V460" i="1"/>
  <c r="V444" i="1"/>
  <c r="V428" i="1"/>
  <c r="V412" i="1"/>
  <c r="U518" i="1"/>
  <c r="V518" i="1"/>
  <c r="U514" i="1"/>
  <c r="V514" i="1"/>
  <c r="U510" i="1"/>
  <c r="V510" i="1"/>
  <c r="U506" i="1"/>
  <c r="V506" i="1"/>
  <c r="U502" i="1"/>
  <c r="V502" i="1"/>
  <c r="U498" i="1"/>
  <c r="V498" i="1"/>
  <c r="U494" i="1"/>
  <c r="V494" i="1"/>
  <c r="U490" i="1"/>
  <c r="V490" i="1"/>
  <c r="U486" i="1"/>
  <c r="V486" i="1"/>
  <c r="U482" i="1"/>
  <c r="V482" i="1"/>
  <c r="U478" i="1"/>
  <c r="V478" i="1"/>
  <c r="U474" i="1"/>
  <c r="V474" i="1"/>
  <c r="U470" i="1"/>
  <c r="V470" i="1"/>
  <c r="U466" i="1"/>
  <c r="V466" i="1"/>
  <c r="U462" i="1"/>
  <c r="V462" i="1"/>
  <c r="U458" i="1"/>
  <c r="V458" i="1"/>
  <c r="U454" i="1"/>
  <c r="V454" i="1"/>
  <c r="U450" i="1"/>
  <c r="V450" i="1"/>
  <c r="U446" i="1"/>
  <c r="V446" i="1"/>
  <c r="U442" i="1"/>
  <c r="V442" i="1"/>
  <c r="U438" i="1"/>
  <c r="V438" i="1"/>
  <c r="U434" i="1"/>
  <c r="V434" i="1"/>
  <c r="U430" i="1"/>
  <c r="V430" i="1"/>
  <c r="U426" i="1"/>
  <c r="V426" i="1"/>
  <c r="U422" i="1"/>
  <c r="V422" i="1"/>
  <c r="U418" i="1"/>
  <c r="V418" i="1"/>
  <c r="U414" i="1"/>
  <c r="V414" i="1"/>
  <c r="U410" i="1"/>
  <c r="V410" i="1"/>
  <c r="U406" i="1"/>
  <c r="V406" i="1"/>
  <c r="U402" i="1"/>
  <c r="V402" i="1"/>
  <c r="U398" i="1"/>
  <c r="V398" i="1"/>
  <c r="U394" i="1"/>
  <c r="V394" i="1"/>
  <c r="U390" i="1"/>
  <c r="V390" i="1"/>
  <c r="U386" i="1"/>
  <c r="V386" i="1"/>
  <c r="U382" i="1"/>
  <c r="V382" i="1"/>
  <c r="U378" i="1"/>
  <c r="V378" i="1"/>
  <c r="U374" i="1"/>
  <c r="V374" i="1"/>
  <c r="U370" i="1"/>
  <c r="V370" i="1"/>
  <c r="U366" i="1"/>
  <c r="V366" i="1"/>
  <c r="U362" i="1"/>
  <c r="V362" i="1"/>
  <c r="U358" i="1"/>
  <c r="V358" i="1"/>
  <c r="U354" i="1"/>
  <c r="V354" i="1"/>
  <c r="U350" i="1"/>
  <c r="V350" i="1"/>
  <c r="U346" i="1"/>
  <c r="V346" i="1"/>
  <c r="U342" i="1"/>
  <c r="V342" i="1"/>
  <c r="U338" i="1"/>
  <c r="V338" i="1"/>
  <c r="U334" i="1"/>
  <c r="V334" i="1"/>
  <c r="U330" i="1"/>
  <c r="V330" i="1"/>
  <c r="U326" i="1"/>
  <c r="V326" i="1"/>
  <c r="U322" i="1"/>
  <c r="V322" i="1"/>
  <c r="U318" i="1"/>
  <c r="V318" i="1"/>
  <c r="U314" i="1"/>
  <c r="V314" i="1"/>
  <c r="U310" i="1"/>
  <c r="V310" i="1"/>
  <c r="U306" i="1"/>
  <c r="V306" i="1"/>
  <c r="U302" i="1"/>
  <c r="V302" i="1"/>
  <c r="U298" i="1"/>
  <c r="V298" i="1"/>
  <c r="U294" i="1"/>
  <c r="V294" i="1"/>
  <c r="U290" i="1"/>
  <c r="V290" i="1"/>
  <c r="U286" i="1"/>
  <c r="V286" i="1"/>
  <c r="U282" i="1"/>
  <c r="V282" i="1"/>
  <c r="U278" i="1"/>
  <c r="V278" i="1"/>
  <c r="U274" i="1"/>
  <c r="V274" i="1"/>
  <c r="U270" i="1"/>
  <c r="V270" i="1"/>
  <c r="U266" i="1"/>
  <c r="V266" i="1"/>
  <c r="U262" i="1"/>
  <c r="V262" i="1"/>
  <c r="U258" i="1"/>
  <c r="V258" i="1"/>
  <c r="U254" i="1"/>
  <c r="V254" i="1"/>
  <c r="U250" i="1"/>
  <c r="V250" i="1"/>
  <c r="U246" i="1"/>
  <c r="V246" i="1"/>
  <c r="U242" i="1"/>
  <c r="V242" i="1"/>
  <c r="U238" i="1"/>
  <c r="V238" i="1"/>
  <c r="U234" i="1"/>
  <c r="V234" i="1"/>
  <c r="U230" i="1"/>
  <c r="V230" i="1"/>
  <c r="U226" i="1"/>
  <c r="V226" i="1"/>
  <c r="U222" i="1"/>
  <c r="V222" i="1"/>
  <c r="U218" i="1"/>
  <c r="V218" i="1"/>
  <c r="U214" i="1"/>
  <c r="V214" i="1"/>
  <c r="U210" i="1"/>
  <c r="V210" i="1"/>
  <c r="U206" i="1"/>
  <c r="V206" i="1"/>
  <c r="U202" i="1"/>
  <c r="V202" i="1"/>
  <c r="U198" i="1"/>
  <c r="V198" i="1"/>
  <c r="U194" i="1"/>
  <c r="V194" i="1"/>
  <c r="U190" i="1"/>
  <c r="V190" i="1"/>
  <c r="U186" i="1"/>
  <c r="V186" i="1"/>
  <c r="U182" i="1"/>
  <c r="V182" i="1"/>
  <c r="U178" i="1"/>
  <c r="V178" i="1"/>
  <c r="U174" i="1"/>
  <c r="V174" i="1"/>
  <c r="U170" i="1"/>
  <c r="V170" i="1"/>
  <c r="U166" i="1"/>
  <c r="V166" i="1"/>
  <c r="U162" i="1"/>
  <c r="V162" i="1"/>
  <c r="U158" i="1"/>
  <c r="V158" i="1"/>
  <c r="U154" i="1"/>
  <c r="V154" i="1"/>
  <c r="U150" i="1"/>
  <c r="V150" i="1"/>
  <c r="U146" i="1"/>
  <c r="V146" i="1"/>
  <c r="U142" i="1"/>
  <c r="V142" i="1"/>
  <c r="U138" i="1"/>
  <c r="V138" i="1"/>
  <c r="U134" i="1"/>
  <c r="V134" i="1"/>
  <c r="U130" i="1"/>
  <c r="V130" i="1"/>
  <c r="U126" i="1"/>
  <c r="V126" i="1"/>
  <c r="U122" i="1"/>
  <c r="V122" i="1"/>
  <c r="U118" i="1"/>
  <c r="V118" i="1"/>
  <c r="U114" i="1"/>
  <c r="V114" i="1"/>
  <c r="U110" i="1"/>
  <c r="V110" i="1"/>
  <c r="U106" i="1"/>
  <c r="V106" i="1"/>
  <c r="U102" i="1"/>
  <c r="V102" i="1"/>
  <c r="U98" i="1"/>
  <c r="V98" i="1"/>
  <c r="U94" i="1"/>
  <c r="V94" i="1"/>
  <c r="U90" i="1"/>
  <c r="V90" i="1"/>
  <c r="U86" i="1"/>
  <c r="V86" i="1"/>
  <c r="U82" i="1"/>
  <c r="V82" i="1"/>
  <c r="U78" i="1"/>
  <c r="V78" i="1"/>
  <c r="U74" i="1"/>
  <c r="V74" i="1"/>
  <c r="U70" i="1"/>
  <c r="V70" i="1"/>
  <c r="U66" i="1"/>
  <c r="V66" i="1"/>
  <c r="U62" i="1"/>
  <c r="V62" i="1"/>
  <c r="U58" i="1"/>
  <c r="V58" i="1"/>
  <c r="U54" i="1"/>
  <c r="V54" i="1"/>
  <c r="U50" i="1"/>
  <c r="V50" i="1"/>
  <c r="U46" i="1"/>
  <c r="V46" i="1"/>
  <c r="U42" i="1"/>
  <c r="V42" i="1"/>
  <c r="U38" i="1"/>
  <c r="V38" i="1"/>
  <c r="U34" i="1"/>
  <c r="V34" i="1"/>
  <c r="U30" i="1"/>
  <c r="V30" i="1"/>
  <c r="U26" i="1"/>
  <c r="V26" i="1"/>
  <c r="U22" i="1"/>
  <c r="V22" i="1"/>
  <c r="U18" i="1"/>
  <c r="V18" i="1"/>
  <c r="U14" i="1"/>
  <c r="V14" i="1"/>
  <c r="U10" i="1"/>
  <c r="V10" i="1"/>
  <c r="U6" i="1"/>
  <c r="V6" i="1"/>
  <c r="U2" i="1"/>
  <c r="V2" i="1"/>
  <c r="U521" i="1"/>
  <c r="V521" i="1"/>
  <c r="U517" i="1"/>
  <c r="V517" i="1"/>
  <c r="U513" i="1"/>
  <c r="V513" i="1"/>
  <c r="U509" i="1"/>
  <c r="V509" i="1"/>
  <c r="U505" i="1"/>
  <c r="V505" i="1"/>
  <c r="U501" i="1"/>
  <c r="V501" i="1"/>
  <c r="U497" i="1"/>
  <c r="V497" i="1"/>
  <c r="U493" i="1"/>
  <c r="V493" i="1"/>
  <c r="U489" i="1"/>
  <c r="V489" i="1"/>
  <c r="U485" i="1"/>
  <c r="V485" i="1"/>
  <c r="U481" i="1"/>
  <c r="V481" i="1"/>
  <c r="U477" i="1"/>
  <c r="V477" i="1"/>
  <c r="U473" i="1"/>
  <c r="V473" i="1"/>
  <c r="U469" i="1"/>
  <c r="V469" i="1"/>
  <c r="U465" i="1"/>
  <c r="V465" i="1"/>
  <c r="U461" i="1"/>
  <c r="V461" i="1"/>
  <c r="U457" i="1"/>
  <c r="V457" i="1"/>
  <c r="U453" i="1"/>
  <c r="V453" i="1"/>
  <c r="U449" i="1"/>
  <c r="V449" i="1"/>
  <c r="U445" i="1"/>
  <c r="V445" i="1"/>
  <c r="U441" i="1"/>
  <c r="V441" i="1"/>
  <c r="U437" i="1"/>
  <c r="V437" i="1"/>
  <c r="U433" i="1"/>
  <c r="V433" i="1"/>
  <c r="U429" i="1"/>
  <c r="V429" i="1"/>
  <c r="U425" i="1"/>
  <c r="V425" i="1"/>
  <c r="U421" i="1"/>
  <c r="V421" i="1"/>
  <c r="U417" i="1"/>
  <c r="V417" i="1"/>
  <c r="U413" i="1"/>
  <c r="V413" i="1"/>
  <c r="U409" i="1"/>
  <c r="V409" i="1"/>
  <c r="U405" i="1"/>
  <c r="V405" i="1"/>
  <c r="U401" i="1"/>
  <c r="V401" i="1"/>
  <c r="U397" i="1"/>
  <c r="V397" i="1"/>
  <c r="U393" i="1"/>
  <c r="V393" i="1"/>
  <c r="U389" i="1"/>
  <c r="V389" i="1"/>
  <c r="U385" i="1"/>
  <c r="V385" i="1"/>
  <c r="U381" i="1"/>
  <c r="V381" i="1"/>
  <c r="U377" i="1"/>
  <c r="V377" i="1"/>
  <c r="U373" i="1"/>
  <c r="V373" i="1"/>
  <c r="U369" i="1"/>
  <c r="V369" i="1"/>
  <c r="U365" i="1"/>
  <c r="V365" i="1"/>
  <c r="U361" i="1"/>
  <c r="V361" i="1"/>
  <c r="U357" i="1"/>
  <c r="V357" i="1"/>
  <c r="U353" i="1"/>
  <c r="V353" i="1"/>
  <c r="U349" i="1"/>
  <c r="V349" i="1"/>
  <c r="U345" i="1"/>
  <c r="V345" i="1"/>
  <c r="U341" i="1"/>
  <c r="V341" i="1"/>
  <c r="U337" i="1"/>
  <c r="V337" i="1"/>
  <c r="U333" i="1"/>
  <c r="V333" i="1"/>
  <c r="U329" i="1"/>
  <c r="V329" i="1"/>
  <c r="U325" i="1"/>
  <c r="V325" i="1"/>
  <c r="U321" i="1"/>
  <c r="V321" i="1"/>
  <c r="U317" i="1"/>
  <c r="V317" i="1"/>
  <c r="U313" i="1"/>
  <c r="V313" i="1"/>
  <c r="U309" i="1"/>
  <c r="V309" i="1"/>
  <c r="U305" i="1"/>
  <c r="V305" i="1"/>
  <c r="U301" i="1"/>
  <c r="V301" i="1"/>
  <c r="U297" i="1"/>
  <c r="V297" i="1"/>
  <c r="U293" i="1"/>
  <c r="V293" i="1"/>
  <c r="U289" i="1"/>
  <c r="V289" i="1"/>
  <c r="U285" i="1"/>
  <c r="V285" i="1"/>
  <c r="U281" i="1"/>
  <c r="V281" i="1"/>
  <c r="U277" i="1"/>
  <c r="V277" i="1"/>
  <c r="U273" i="1"/>
  <c r="V273" i="1"/>
  <c r="U269" i="1"/>
  <c r="V269" i="1"/>
  <c r="U265" i="1"/>
  <c r="V265" i="1"/>
  <c r="U261" i="1"/>
  <c r="V261" i="1"/>
  <c r="U257" i="1"/>
  <c r="V257" i="1"/>
  <c r="U253" i="1"/>
  <c r="V253" i="1"/>
  <c r="U249" i="1"/>
  <c r="V249" i="1"/>
  <c r="U245" i="1"/>
  <c r="V245" i="1"/>
  <c r="U241" i="1"/>
  <c r="V241" i="1"/>
  <c r="U237" i="1"/>
  <c r="V237" i="1"/>
  <c r="U233" i="1"/>
  <c r="V233" i="1"/>
  <c r="U229" i="1"/>
  <c r="V229" i="1"/>
  <c r="U225" i="1"/>
  <c r="V225" i="1"/>
  <c r="U221" i="1"/>
  <c r="V221" i="1"/>
  <c r="U217" i="1"/>
  <c r="V217" i="1"/>
  <c r="U213" i="1"/>
  <c r="V213" i="1"/>
  <c r="U209" i="1"/>
  <c r="V209" i="1"/>
  <c r="U205" i="1"/>
  <c r="V205" i="1"/>
  <c r="U201" i="1"/>
  <c r="V201" i="1"/>
  <c r="U197" i="1"/>
  <c r="V197" i="1"/>
  <c r="U193" i="1"/>
  <c r="V193" i="1"/>
  <c r="U189" i="1"/>
  <c r="V189" i="1"/>
  <c r="U185" i="1"/>
  <c r="V185" i="1"/>
  <c r="U181" i="1"/>
  <c r="V181" i="1"/>
  <c r="U177" i="1"/>
  <c r="V177" i="1"/>
  <c r="U173" i="1"/>
  <c r="V173" i="1"/>
  <c r="U169" i="1"/>
  <c r="V169" i="1"/>
  <c r="U165" i="1"/>
  <c r="V165" i="1"/>
  <c r="U161" i="1"/>
  <c r="V161" i="1"/>
  <c r="U157" i="1"/>
  <c r="V157" i="1"/>
  <c r="U153" i="1"/>
  <c r="V153" i="1"/>
  <c r="U149" i="1"/>
  <c r="V149" i="1"/>
  <c r="U145" i="1"/>
  <c r="V145" i="1"/>
  <c r="U141" i="1"/>
  <c r="V141" i="1"/>
  <c r="U137" i="1"/>
  <c r="V137" i="1"/>
  <c r="U133" i="1"/>
  <c r="V133" i="1"/>
  <c r="U129" i="1"/>
  <c r="V129" i="1"/>
  <c r="U125" i="1"/>
  <c r="V125" i="1"/>
  <c r="U121" i="1"/>
  <c r="V121" i="1"/>
  <c r="U117" i="1"/>
  <c r="V117" i="1"/>
  <c r="U113" i="1"/>
  <c r="V113" i="1"/>
  <c r="U109" i="1"/>
  <c r="V109" i="1"/>
  <c r="U105" i="1"/>
  <c r="V105" i="1"/>
  <c r="U101" i="1"/>
  <c r="V101" i="1"/>
  <c r="U97" i="1"/>
  <c r="V97" i="1"/>
  <c r="U93" i="1"/>
  <c r="V93" i="1"/>
  <c r="U89" i="1"/>
  <c r="V89" i="1"/>
  <c r="U85" i="1"/>
  <c r="V85" i="1"/>
  <c r="U81" i="1"/>
  <c r="V81" i="1"/>
  <c r="U77" i="1"/>
  <c r="V77" i="1"/>
  <c r="U73" i="1"/>
  <c r="V73" i="1"/>
  <c r="U69" i="1"/>
  <c r="V69" i="1"/>
  <c r="U65" i="1"/>
  <c r="V65" i="1"/>
  <c r="U61" i="1"/>
  <c r="V61" i="1"/>
  <c r="U57" i="1"/>
  <c r="V57" i="1"/>
  <c r="U53" i="1"/>
  <c r="V53" i="1"/>
  <c r="U49" i="1"/>
  <c r="V49" i="1"/>
  <c r="U45" i="1"/>
  <c r="V45" i="1"/>
  <c r="U41" i="1"/>
  <c r="V41" i="1"/>
  <c r="U37" i="1"/>
  <c r="V37" i="1"/>
  <c r="U33" i="1"/>
  <c r="V33" i="1"/>
  <c r="U29" i="1"/>
  <c r="V29" i="1"/>
  <c r="U25" i="1"/>
  <c r="V25" i="1"/>
  <c r="U21" i="1"/>
  <c r="V21" i="1"/>
  <c r="U17" i="1"/>
  <c r="V17" i="1"/>
  <c r="U13" i="1"/>
  <c r="V13" i="1"/>
  <c r="U9" i="1"/>
  <c r="V9" i="1"/>
  <c r="U5" i="1"/>
  <c r="V5" i="1"/>
  <c r="V520" i="1"/>
  <c r="V504" i="1"/>
  <c r="V488" i="1"/>
  <c r="V472" i="1"/>
  <c r="V456" i="1"/>
  <c r="V440" i="1"/>
  <c r="V424" i="1"/>
  <c r="V408" i="1"/>
  <c r="U404" i="1"/>
  <c r="V404" i="1"/>
  <c r="U400" i="1"/>
  <c r="V400" i="1"/>
  <c r="U396" i="1"/>
  <c r="V396" i="1"/>
  <c r="U392" i="1"/>
  <c r="V392" i="1"/>
  <c r="U388" i="1"/>
  <c r="V388" i="1"/>
  <c r="U384" i="1"/>
  <c r="V384" i="1"/>
  <c r="U380" i="1"/>
  <c r="V380" i="1"/>
  <c r="U376" i="1"/>
  <c r="V376" i="1"/>
  <c r="U372" i="1"/>
  <c r="V372" i="1"/>
  <c r="U368" i="1"/>
  <c r="V368" i="1"/>
  <c r="U364" i="1"/>
  <c r="V364" i="1"/>
  <c r="U360" i="1"/>
  <c r="V360" i="1"/>
  <c r="U356" i="1"/>
  <c r="V356" i="1"/>
  <c r="U352" i="1"/>
  <c r="V352" i="1"/>
  <c r="U348" i="1"/>
  <c r="V348" i="1"/>
  <c r="U344" i="1"/>
  <c r="V344" i="1"/>
  <c r="U340" i="1"/>
  <c r="V340" i="1"/>
  <c r="U336" i="1"/>
  <c r="V336" i="1"/>
  <c r="U332" i="1"/>
  <c r="V332" i="1"/>
  <c r="U328" i="1"/>
  <c r="V328" i="1"/>
  <c r="U324" i="1"/>
  <c r="V324" i="1"/>
  <c r="U320" i="1"/>
  <c r="V320" i="1"/>
  <c r="U316" i="1"/>
  <c r="V316" i="1"/>
  <c r="U312" i="1"/>
  <c r="V312" i="1"/>
  <c r="U308" i="1"/>
  <c r="V308" i="1"/>
  <c r="U304" i="1"/>
  <c r="V304" i="1"/>
  <c r="U300" i="1"/>
  <c r="V300" i="1"/>
  <c r="U296" i="1"/>
  <c r="V296" i="1"/>
  <c r="U292" i="1"/>
  <c r="V292" i="1"/>
  <c r="U288" i="1"/>
  <c r="V288" i="1"/>
  <c r="U284" i="1"/>
  <c r="V284" i="1"/>
  <c r="U280" i="1"/>
  <c r="V280" i="1"/>
  <c r="U276" i="1"/>
  <c r="V276" i="1"/>
  <c r="U272" i="1"/>
  <c r="V272" i="1"/>
  <c r="U268" i="1"/>
  <c r="V268" i="1"/>
  <c r="U264" i="1"/>
  <c r="V264" i="1"/>
  <c r="U260" i="1"/>
  <c r="V260" i="1"/>
  <c r="U256" i="1"/>
  <c r="V256" i="1"/>
  <c r="U252" i="1"/>
  <c r="V252" i="1"/>
  <c r="U248" i="1"/>
  <c r="V248" i="1"/>
  <c r="U244" i="1"/>
  <c r="V244" i="1"/>
  <c r="U240" i="1"/>
  <c r="V240" i="1"/>
  <c r="U236" i="1"/>
  <c r="V236" i="1"/>
  <c r="U232" i="1"/>
  <c r="V232" i="1"/>
  <c r="U228" i="1"/>
  <c r="V228" i="1"/>
  <c r="U224" i="1"/>
  <c r="V224" i="1"/>
  <c r="U220" i="1"/>
  <c r="V220" i="1"/>
  <c r="U216" i="1"/>
  <c r="V216" i="1"/>
  <c r="U212" i="1"/>
  <c r="V212" i="1"/>
  <c r="U208" i="1"/>
  <c r="V208" i="1"/>
  <c r="U204" i="1"/>
  <c r="V204" i="1"/>
  <c r="U200" i="1"/>
  <c r="V200" i="1"/>
  <c r="U196" i="1"/>
  <c r="V196" i="1"/>
  <c r="U192" i="1"/>
  <c r="V192" i="1"/>
  <c r="U188" i="1"/>
  <c r="V188" i="1"/>
  <c r="U184" i="1"/>
  <c r="V184" i="1"/>
  <c r="U180" i="1"/>
  <c r="V180" i="1"/>
  <c r="U176" i="1"/>
  <c r="V176" i="1"/>
  <c r="U172" i="1"/>
  <c r="V172" i="1"/>
  <c r="U168" i="1"/>
  <c r="V168" i="1"/>
  <c r="U164" i="1"/>
  <c r="V164" i="1"/>
  <c r="U160" i="1"/>
  <c r="V160" i="1"/>
  <c r="U156" i="1"/>
  <c r="V156" i="1"/>
  <c r="U152" i="1"/>
  <c r="V152" i="1"/>
  <c r="U148" i="1"/>
  <c r="V148" i="1"/>
  <c r="U144" i="1"/>
  <c r="V144" i="1"/>
  <c r="U140" i="1"/>
  <c r="V140" i="1"/>
  <c r="U136" i="1"/>
  <c r="V136" i="1"/>
  <c r="U132" i="1"/>
  <c r="V132" i="1"/>
  <c r="U128" i="1"/>
  <c r="V128" i="1"/>
  <c r="U124" i="1"/>
  <c r="V124" i="1"/>
  <c r="U120" i="1"/>
  <c r="V120" i="1"/>
  <c r="U116" i="1"/>
  <c r="V116" i="1"/>
  <c r="U112" i="1"/>
  <c r="V112" i="1"/>
  <c r="U108" i="1"/>
  <c r="V108" i="1"/>
  <c r="U104" i="1"/>
  <c r="V104" i="1"/>
  <c r="U100" i="1"/>
  <c r="V100" i="1"/>
  <c r="U96" i="1"/>
  <c r="V96" i="1"/>
  <c r="U92" i="1"/>
  <c r="V92" i="1"/>
  <c r="U88" i="1"/>
  <c r="V88" i="1"/>
  <c r="U84" i="1"/>
  <c r="V84" i="1"/>
  <c r="U80" i="1"/>
  <c r="V80" i="1"/>
  <c r="U76" i="1"/>
  <c r="V76" i="1"/>
  <c r="U72" i="1"/>
  <c r="V72" i="1"/>
  <c r="U68" i="1"/>
  <c r="V68" i="1"/>
  <c r="U64" i="1"/>
  <c r="V64" i="1"/>
  <c r="U60" i="1"/>
  <c r="V60" i="1"/>
  <c r="U56" i="1"/>
  <c r="V56" i="1"/>
  <c r="U52" i="1"/>
  <c r="V52" i="1"/>
  <c r="U48" i="1"/>
  <c r="V48" i="1"/>
  <c r="U44" i="1"/>
  <c r="V44" i="1"/>
  <c r="U40" i="1"/>
  <c r="V40" i="1"/>
  <c r="U36" i="1"/>
  <c r="V36" i="1"/>
  <c r="U32" i="1"/>
  <c r="V32" i="1"/>
  <c r="U28" i="1"/>
  <c r="V28" i="1"/>
  <c r="U24" i="1"/>
  <c r="V24" i="1"/>
  <c r="U20" i="1"/>
  <c r="V20" i="1"/>
  <c r="U16" i="1"/>
  <c r="V16" i="1"/>
  <c r="U12" i="1"/>
  <c r="V12" i="1"/>
  <c r="U8" i="1"/>
  <c r="V8" i="1"/>
  <c r="U4" i="1"/>
  <c r="V4" i="1"/>
  <c r="V516" i="1"/>
  <c r="V500" i="1"/>
  <c r="V484" i="1"/>
  <c r="V468" i="1"/>
  <c r="V452" i="1"/>
  <c r="V436" i="1"/>
  <c r="V420" i="1"/>
  <c r="U519" i="1"/>
  <c r="V519" i="1"/>
  <c r="U515" i="1"/>
  <c r="V515" i="1"/>
  <c r="U511" i="1"/>
  <c r="V511" i="1"/>
  <c r="U507" i="1"/>
  <c r="V507" i="1"/>
  <c r="U503" i="1"/>
  <c r="V503" i="1"/>
  <c r="U499" i="1"/>
  <c r="V499" i="1"/>
  <c r="U495" i="1"/>
  <c r="V495" i="1"/>
  <c r="U491" i="1"/>
  <c r="V491" i="1"/>
  <c r="U487" i="1"/>
  <c r="V487" i="1"/>
  <c r="U483" i="1"/>
  <c r="V483" i="1"/>
  <c r="U479" i="1"/>
  <c r="V479" i="1"/>
  <c r="U475" i="1"/>
  <c r="V475" i="1"/>
  <c r="U471" i="1"/>
  <c r="V471" i="1"/>
  <c r="U467" i="1"/>
  <c r="V467" i="1"/>
  <c r="U463" i="1"/>
  <c r="V463" i="1"/>
  <c r="U459" i="1"/>
  <c r="V459" i="1"/>
  <c r="U455" i="1"/>
  <c r="V455" i="1"/>
  <c r="U451" i="1"/>
  <c r="V451" i="1"/>
  <c r="U447" i="1"/>
  <c r="V447" i="1"/>
  <c r="U443" i="1"/>
  <c r="V443" i="1"/>
  <c r="U439" i="1"/>
  <c r="V439" i="1"/>
  <c r="U435" i="1"/>
  <c r="V435" i="1"/>
  <c r="U431" i="1"/>
  <c r="V431" i="1"/>
  <c r="U427" i="1"/>
  <c r="V427" i="1"/>
  <c r="U423" i="1"/>
  <c r="V423" i="1"/>
  <c r="U419" i="1"/>
  <c r="V419" i="1"/>
  <c r="U415" i="1"/>
  <c r="V415" i="1"/>
  <c r="U411" i="1"/>
  <c r="V411" i="1"/>
  <c r="U407" i="1"/>
  <c r="V407" i="1"/>
  <c r="U403" i="1"/>
  <c r="V403" i="1"/>
  <c r="U399" i="1"/>
  <c r="V399" i="1"/>
  <c r="U395" i="1"/>
  <c r="V395" i="1"/>
  <c r="U391" i="1"/>
  <c r="V391" i="1"/>
  <c r="U387" i="1"/>
  <c r="V387" i="1"/>
  <c r="U383" i="1"/>
  <c r="V383" i="1"/>
  <c r="U379" i="1"/>
  <c r="V379" i="1"/>
  <c r="U375" i="1"/>
  <c r="V375" i="1"/>
  <c r="U371" i="1"/>
  <c r="V371" i="1"/>
  <c r="U367" i="1"/>
  <c r="V367" i="1"/>
  <c r="U363" i="1"/>
  <c r="V363" i="1"/>
  <c r="U359" i="1"/>
  <c r="V359" i="1"/>
  <c r="U355" i="1"/>
  <c r="V355" i="1"/>
  <c r="U351" i="1"/>
  <c r="V351" i="1"/>
  <c r="U347" i="1"/>
  <c r="V347" i="1"/>
  <c r="U343" i="1"/>
  <c r="V343" i="1"/>
  <c r="U339" i="1"/>
  <c r="V339" i="1"/>
  <c r="U335" i="1"/>
  <c r="V335" i="1"/>
  <c r="U331" i="1"/>
  <c r="V331" i="1"/>
  <c r="U327" i="1"/>
  <c r="V327" i="1"/>
  <c r="U323" i="1"/>
  <c r="V323" i="1"/>
  <c r="U319" i="1"/>
  <c r="V319" i="1"/>
  <c r="U315" i="1"/>
  <c r="V315" i="1"/>
  <c r="U311" i="1"/>
  <c r="V311" i="1"/>
  <c r="U307" i="1"/>
  <c r="V307" i="1"/>
  <c r="U303" i="1"/>
  <c r="V303" i="1"/>
  <c r="U299" i="1"/>
  <c r="V299" i="1"/>
  <c r="U295" i="1"/>
  <c r="V295" i="1"/>
  <c r="U291" i="1"/>
  <c r="V291" i="1"/>
  <c r="U287" i="1"/>
  <c r="V287" i="1"/>
  <c r="U283" i="1"/>
  <c r="V283" i="1"/>
  <c r="U279" i="1"/>
  <c r="V279" i="1"/>
  <c r="U275" i="1"/>
  <c r="V275" i="1"/>
  <c r="U271" i="1"/>
  <c r="V271" i="1"/>
  <c r="U267" i="1"/>
  <c r="V267" i="1"/>
  <c r="U263" i="1"/>
  <c r="V263" i="1"/>
  <c r="U259" i="1"/>
  <c r="V259" i="1"/>
  <c r="U255" i="1"/>
  <c r="V255" i="1"/>
  <c r="U251" i="1"/>
  <c r="V251" i="1"/>
  <c r="U247" i="1"/>
  <c r="V247" i="1"/>
  <c r="U243" i="1"/>
  <c r="V243" i="1"/>
  <c r="U239" i="1"/>
  <c r="V239" i="1"/>
  <c r="U235" i="1"/>
  <c r="V235" i="1"/>
  <c r="U231" i="1"/>
  <c r="V231" i="1"/>
  <c r="U227" i="1"/>
  <c r="V227" i="1"/>
  <c r="U223" i="1"/>
  <c r="V223" i="1"/>
  <c r="U219" i="1"/>
  <c r="V219" i="1"/>
  <c r="U215" i="1"/>
  <c r="V215" i="1"/>
  <c r="U211" i="1"/>
  <c r="V211" i="1"/>
  <c r="U207" i="1"/>
  <c r="V207" i="1"/>
  <c r="U203" i="1"/>
  <c r="V203" i="1"/>
  <c r="U199" i="1"/>
  <c r="V199" i="1"/>
  <c r="U195" i="1"/>
  <c r="V195" i="1"/>
  <c r="U191" i="1"/>
  <c r="V191" i="1"/>
  <c r="U187" i="1"/>
  <c r="V187" i="1"/>
  <c r="U183" i="1"/>
  <c r="V183" i="1"/>
  <c r="U179" i="1"/>
  <c r="V179" i="1"/>
  <c r="U175" i="1"/>
  <c r="V175" i="1"/>
  <c r="U171" i="1"/>
  <c r="V171" i="1"/>
  <c r="U167" i="1"/>
  <c r="V167" i="1"/>
  <c r="U163" i="1"/>
  <c r="V163" i="1"/>
  <c r="U159" i="1"/>
  <c r="V159" i="1"/>
  <c r="U155" i="1"/>
  <c r="V155" i="1"/>
  <c r="U151" i="1"/>
  <c r="V151" i="1"/>
  <c r="U147" i="1"/>
  <c r="V147" i="1"/>
  <c r="U143" i="1"/>
  <c r="V143" i="1"/>
  <c r="U139" i="1"/>
  <c r="V139" i="1"/>
  <c r="U135" i="1"/>
  <c r="V135" i="1"/>
  <c r="U131" i="1"/>
  <c r="V131" i="1"/>
  <c r="U127" i="1"/>
  <c r="V127" i="1"/>
  <c r="U123" i="1"/>
  <c r="V123" i="1"/>
  <c r="U119" i="1"/>
  <c r="V119" i="1"/>
  <c r="U115" i="1"/>
  <c r="V115" i="1"/>
  <c r="U111" i="1"/>
  <c r="V111" i="1"/>
  <c r="U107" i="1"/>
  <c r="V107" i="1"/>
  <c r="U103" i="1"/>
  <c r="V103" i="1"/>
  <c r="U99" i="1"/>
  <c r="V99" i="1"/>
  <c r="U95" i="1"/>
  <c r="V95" i="1"/>
  <c r="U91" i="1"/>
  <c r="V91" i="1"/>
  <c r="U87" i="1"/>
  <c r="V87" i="1"/>
  <c r="U83" i="1"/>
  <c r="V83" i="1"/>
  <c r="U79" i="1"/>
  <c r="V79" i="1"/>
  <c r="U75" i="1"/>
  <c r="V75" i="1"/>
  <c r="U71" i="1"/>
  <c r="V71" i="1"/>
  <c r="U67" i="1"/>
  <c r="V67" i="1"/>
  <c r="U63" i="1"/>
  <c r="V63" i="1"/>
  <c r="U59" i="1"/>
  <c r="V59" i="1"/>
  <c r="U55" i="1"/>
  <c r="V55" i="1"/>
  <c r="U51" i="1"/>
  <c r="V51" i="1"/>
  <c r="U47" i="1"/>
  <c r="V47" i="1"/>
  <c r="U43" i="1"/>
  <c r="V43" i="1"/>
  <c r="U39" i="1"/>
  <c r="V39" i="1"/>
  <c r="U35" i="1"/>
  <c r="V35" i="1"/>
  <c r="U31" i="1"/>
  <c r="V31" i="1"/>
  <c r="U27" i="1"/>
  <c r="V27" i="1"/>
  <c r="U23" i="1"/>
  <c r="V23" i="1"/>
  <c r="U19" i="1"/>
  <c r="V19" i="1"/>
  <c r="U15" i="1"/>
  <c r="V15" i="1"/>
  <c r="U11" i="1"/>
  <c r="V11" i="1"/>
  <c r="U7" i="1"/>
  <c r="V7" i="1"/>
  <c r="U3" i="1"/>
  <c r="V3" i="1"/>
  <c r="E3" i="19"/>
  <c r="G3" i="19" s="1"/>
  <c r="V512" i="1"/>
  <c r="V496" i="1"/>
  <c r="V480" i="1"/>
  <c r="V464" i="1"/>
  <c r="V448" i="1"/>
  <c r="V432" i="1"/>
  <c r="V416" i="1"/>
  <c r="E7" i="19"/>
  <c r="G7" i="19" s="1"/>
  <c r="E11" i="19"/>
  <c r="G11" i="19" s="1"/>
  <c r="U4099" i="1"/>
  <c r="V4099" i="1"/>
  <c r="U4083" i="1"/>
  <c r="V4083" i="1"/>
  <c r="U4067" i="1"/>
  <c r="V4067" i="1"/>
  <c r="U4051" i="1"/>
  <c r="V4051" i="1"/>
  <c r="U4035" i="1"/>
  <c r="V4035" i="1"/>
  <c r="U4023" i="1"/>
  <c r="V4023" i="1"/>
  <c r="U4007" i="1"/>
  <c r="V4007" i="1"/>
  <c r="U3991" i="1"/>
  <c r="V3991" i="1"/>
  <c r="U3971" i="1"/>
  <c r="V3971" i="1"/>
  <c r="U3955" i="1"/>
  <c r="V3955" i="1"/>
  <c r="U3939" i="1"/>
  <c r="V3939" i="1"/>
  <c r="U3923" i="1"/>
  <c r="V3923" i="1"/>
  <c r="U3907" i="1"/>
  <c r="V3907" i="1"/>
  <c r="U3859" i="1"/>
  <c r="V3859" i="1"/>
  <c r="U3843" i="1"/>
  <c r="V3843" i="1"/>
  <c r="U3827" i="1"/>
  <c r="V3827" i="1"/>
  <c r="U3735" i="1"/>
  <c r="V3735" i="1"/>
  <c r="U3727" i="1"/>
  <c r="V3727" i="1"/>
  <c r="U3711" i="1"/>
  <c r="V3711" i="1"/>
  <c r="U3695" i="1"/>
  <c r="V3695" i="1"/>
  <c r="U3679" i="1"/>
  <c r="V3679" i="1"/>
  <c r="U3663" i="1"/>
  <c r="V3663" i="1"/>
  <c r="U3655" i="1"/>
  <c r="V3655" i="1"/>
  <c r="U3623" i="1"/>
  <c r="V3623" i="1"/>
  <c r="U3603" i="1"/>
  <c r="V3603" i="1"/>
  <c r="U3587" i="1"/>
  <c r="V3587" i="1"/>
  <c r="U3571" i="1"/>
  <c r="V3571" i="1"/>
  <c r="U3555" i="1"/>
  <c r="V3555" i="1"/>
  <c r="U3539" i="1"/>
  <c r="V3539" i="1"/>
  <c r="U3523" i="1"/>
  <c r="V3523" i="1"/>
  <c r="U3507" i="1"/>
  <c r="V3507" i="1"/>
  <c r="U3495" i="1"/>
  <c r="V3495" i="1"/>
  <c r="U3479" i="1"/>
  <c r="V3479" i="1"/>
  <c r="U3467" i="1"/>
  <c r="V3467" i="1"/>
  <c r="U3455" i="1"/>
  <c r="V3455" i="1"/>
  <c r="U3439" i="1"/>
  <c r="V3439" i="1"/>
  <c r="U3423" i="1"/>
  <c r="V3423" i="1"/>
  <c r="U3411" i="1"/>
  <c r="V3411" i="1"/>
  <c r="U3395" i="1"/>
  <c r="V3395" i="1"/>
  <c r="U3379" i="1"/>
  <c r="V3379" i="1"/>
  <c r="U3363" i="1"/>
  <c r="V3363" i="1"/>
  <c r="U3347" i="1"/>
  <c r="V3347" i="1"/>
  <c r="U3331" i="1"/>
  <c r="V3331" i="1"/>
  <c r="U3315" i="1"/>
  <c r="V3315" i="1"/>
  <c r="U3299" i="1"/>
  <c r="V3299" i="1"/>
  <c r="U3283" i="1"/>
  <c r="V3283" i="1"/>
  <c r="U3267" i="1"/>
  <c r="V3267" i="1"/>
  <c r="U3251" i="1"/>
  <c r="V3251" i="1"/>
  <c r="U3231" i="1"/>
  <c r="V3231" i="1"/>
  <c r="U3175" i="1"/>
  <c r="V3175" i="1"/>
  <c r="U3163" i="1"/>
  <c r="V3163" i="1"/>
  <c r="U3147" i="1"/>
  <c r="V3147" i="1"/>
  <c r="U3135" i="1"/>
  <c r="V3135" i="1"/>
  <c r="U2971" i="1"/>
  <c r="V2971" i="1"/>
  <c r="U2907" i="1"/>
  <c r="V2907" i="1"/>
  <c r="U2899" i="1"/>
  <c r="V2899" i="1"/>
  <c r="U2883" i="1"/>
  <c r="V2883" i="1"/>
  <c r="U2867" i="1"/>
  <c r="V2867" i="1"/>
  <c r="U2851" i="1"/>
  <c r="V2851" i="1"/>
  <c r="U2835" i="1"/>
  <c r="V2835" i="1"/>
  <c r="U2819" i="1"/>
  <c r="V2819" i="1"/>
  <c r="U2803" i="1"/>
  <c r="V2803" i="1"/>
  <c r="U2787" i="1"/>
  <c r="V2787" i="1"/>
  <c r="U1295" i="1"/>
  <c r="V1295" i="1"/>
  <c r="U539" i="1"/>
  <c r="V539" i="1"/>
  <c r="U527" i="1"/>
  <c r="V527" i="1"/>
  <c r="U4113" i="1"/>
  <c r="V4113" i="1"/>
  <c r="U4109" i="1"/>
  <c r="V4109" i="1"/>
  <c r="U4105" i="1"/>
  <c r="V4105" i="1"/>
  <c r="U4101" i="1"/>
  <c r="V4101" i="1"/>
  <c r="U4097" i="1"/>
  <c r="V4097" i="1"/>
  <c r="U4093" i="1"/>
  <c r="V4093" i="1"/>
  <c r="U4089" i="1"/>
  <c r="V4089" i="1"/>
  <c r="U4085" i="1"/>
  <c r="V4085" i="1"/>
  <c r="U4081" i="1"/>
  <c r="V4081" i="1"/>
  <c r="U4077" i="1"/>
  <c r="V4077" i="1"/>
  <c r="U4073" i="1"/>
  <c r="V4073" i="1"/>
  <c r="U4069" i="1"/>
  <c r="V4069" i="1"/>
  <c r="U4065" i="1"/>
  <c r="V4065" i="1"/>
  <c r="U4061" i="1"/>
  <c r="V4061" i="1"/>
  <c r="U4057" i="1"/>
  <c r="V4057" i="1"/>
  <c r="U4053" i="1"/>
  <c r="V4053" i="1"/>
  <c r="U4049" i="1"/>
  <c r="V4049" i="1"/>
  <c r="U4045" i="1"/>
  <c r="V4045" i="1"/>
  <c r="U4041" i="1"/>
  <c r="V4041" i="1"/>
  <c r="U4037" i="1"/>
  <c r="V4037" i="1"/>
  <c r="U4033" i="1"/>
  <c r="V4033" i="1"/>
  <c r="U4029" i="1"/>
  <c r="V4029" i="1"/>
  <c r="U4025" i="1"/>
  <c r="V4025" i="1"/>
  <c r="U4021" i="1"/>
  <c r="V4021" i="1"/>
  <c r="U4017" i="1"/>
  <c r="V4017" i="1"/>
  <c r="U4013" i="1"/>
  <c r="V4013" i="1"/>
  <c r="U4009" i="1"/>
  <c r="V4009" i="1"/>
  <c r="U4005" i="1"/>
  <c r="V4005" i="1"/>
  <c r="U4001" i="1"/>
  <c r="V4001" i="1"/>
  <c r="U3997" i="1"/>
  <c r="V3997" i="1"/>
  <c r="U3993" i="1"/>
  <c r="V3993" i="1"/>
  <c r="U3989" i="1"/>
  <c r="V3989" i="1"/>
  <c r="U3985" i="1"/>
  <c r="V3985" i="1"/>
  <c r="U3981" i="1"/>
  <c r="V3981" i="1"/>
  <c r="U3977" i="1"/>
  <c r="V3977" i="1"/>
  <c r="U3973" i="1"/>
  <c r="V3973" i="1"/>
  <c r="U3969" i="1"/>
  <c r="V3969" i="1"/>
  <c r="U3965" i="1"/>
  <c r="V3965" i="1"/>
  <c r="U3961" i="1"/>
  <c r="V3961" i="1"/>
  <c r="U3957" i="1"/>
  <c r="V3957" i="1"/>
  <c r="U3953" i="1"/>
  <c r="V3953" i="1"/>
  <c r="U3949" i="1"/>
  <c r="V3949" i="1"/>
  <c r="U3945" i="1"/>
  <c r="V3945" i="1"/>
  <c r="U3941" i="1"/>
  <c r="V3941" i="1"/>
  <c r="U3937" i="1"/>
  <c r="V3937" i="1"/>
  <c r="U3933" i="1"/>
  <c r="V3933" i="1"/>
  <c r="U3929" i="1"/>
  <c r="V3929" i="1"/>
  <c r="U3925" i="1"/>
  <c r="V3925" i="1"/>
  <c r="U3921" i="1"/>
  <c r="V3921" i="1"/>
  <c r="U3917" i="1"/>
  <c r="V3917" i="1"/>
  <c r="U3913" i="1"/>
  <c r="V3913" i="1"/>
  <c r="U3909" i="1"/>
  <c r="V3909" i="1"/>
  <c r="U3905" i="1"/>
  <c r="V3905" i="1"/>
  <c r="U3901" i="1"/>
  <c r="V3901" i="1"/>
  <c r="U3897" i="1"/>
  <c r="V3897" i="1"/>
  <c r="U3893" i="1"/>
  <c r="V3893" i="1"/>
  <c r="U3869" i="1"/>
  <c r="V3869" i="1"/>
  <c r="U3865" i="1"/>
  <c r="V3865" i="1"/>
  <c r="U3861" i="1"/>
  <c r="V3861" i="1"/>
  <c r="U3857" i="1"/>
  <c r="V3857" i="1"/>
  <c r="U3853" i="1"/>
  <c r="V3853" i="1"/>
  <c r="U3849" i="1"/>
  <c r="V3849" i="1"/>
  <c r="U3845" i="1"/>
  <c r="V3845" i="1"/>
  <c r="U3841" i="1"/>
  <c r="V3841" i="1"/>
  <c r="U3837" i="1"/>
  <c r="V3837" i="1"/>
  <c r="U3833" i="1"/>
  <c r="V3833" i="1"/>
  <c r="U3829" i="1"/>
  <c r="V3829" i="1"/>
  <c r="U3825" i="1"/>
  <c r="V3825" i="1"/>
  <c r="U3821" i="1"/>
  <c r="V3821" i="1"/>
  <c r="U3817" i="1"/>
  <c r="V3817" i="1"/>
  <c r="U3813" i="1"/>
  <c r="V3813" i="1"/>
  <c r="U3749" i="1"/>
  <c r="V3749" i="1"/>
  <c r="U3745" i="1"/>
  <c r="V3745" i="1"/>
  <c r="U3741" i="1"/>
  <c r="V3741" i="1"/>
  <c r="U3737" i="1"/>
  <c r="V3737" i="1"/>
  <c r="U3733" i="1"/>
  <c r="V3733" i="1"/>
  <c r="U3729" i="1"/>
  <c r="V3729" i="1"/>
  <c r="U3725" i="1"/>
  <c r="V3725" i="1"/>
  <c r="U3721" i="1"/>
  <c r="V3721" i="1"/>
  <c r="U3717" i="1"/>
  <c r="V3717" i="1"/>
  <c r="U3713" i="1"/>
  <c r="V3713" i="1"/>
  <c r="U3709" i="1"/>
  <c r="V3709" i="1"/>
  <c r="U3705" i="1"/>
  <c r="V3705" i="1"/>
  <c r="U3701" i="1"/>
  <c r="V3701" i="1"/>
  <c r="U3697" i="1"/>
  <c r="V3697" i="1"/>
  <c r="U3693" i="1"/>
  <c r="V3693" i="1"/>
  <c r="U3689" i="1"/>
  <c r="V3689" i="1"/>
  <c r="U3685" i="1"/>
  <c r="V3685" i="1"/>
  <c r="U3681" i="1"/>
  <c r="V3681" i="1"/>
  <c r="U3677" i="1"/>
  <c r="V3677" i="1"/>
  <c r="U3673" i="1"/>
  <c r="V3673" i="1"/>
  <c r="U3669" i="1"/>
  <c r="V3669" i="1"/>
  <c r="U3665" i="1"/>
  <c r="V3665" i="1"/>
  <c r="U3661" i="1"/>
  <c r="V3661" i="1"/>
  <c r="U3657" i="1"/>
  <c r="V3657" i="1"/>
  <c r="U3653" i="1"/>
  <c r="V3653" i="1"/>
  <c r="U3629" i="1"/>
  <c r="V3629" i="1"/>
  <c r="U3625" i="1"/>
  <c r="V3625" i="1"/>
  <c r="U3621" i="1"/>
  <c r="V3621" i="1"/>
  <c r="U3617" i="1"/>
  <c r="V3617" i="1"/>
  <c r="U3613" i="1"/>
  <c r="V3613" i="1"/>
  <c r="U3609" i="1"/>
  <c r="V3609" i="1"/>
  <c r="U3605" i="1"/>
  <c r="V3605" i="1"/>
  <c r="U3601" i="1"/>
  <c r="V3601" i="1"/>
  <c r="U3597" i="1"/>
  <c r="V3597" i="1"/>
  <c r="U3593" i="1"/>
  <c r="V3593" i="1"/>
  <c r="U3589" i="1"/>
  <c r="V3589" i="1"/>
  <c r="U3585" i="1"/>
  <c r="V3585" i="1"/>
  <c r="U3581" i="1"/>
  <c r="V3581" i="1"/>
  <c r="U3577" i="1"/>
  <c r="V3577" i="1"/>
  <c r="U3573" i="1"/>
  <c r="V3573" i="1"/>
  <c r="U3569" i="1"/>
  <c r="V3569" i="1"/>
  <c r="U3565" i="1"/>
  <c r="V3565" i="1"/>
  <c r="U3561" i="1"/>
  <c r="V3561" i="1"/>
  <c r="U3557" i="1"/>
  <c r="V3557" i="1"/>
  <c r="U3553" i="1"/>
  <c r="V3553" i="1"/>
  <c r="U3549" i="1"/>
  <c r="V3549" i="1"/>
  <c r="U3545" i="1"/>
  <c r="V3545" i="1"/>
  <c r="U3541" i="1"/>
  <c r="V3541" i="1"/>
  <c r="U3537" i="1"/>
  <c r="V3537" i="1"/>
  <c r="U3533" i="1"/>
  <c r="V3533" i="1"/>
  <c r="U3529" i="1"/>
  <c r="V3529" i="1"/>
  <c r="U3525" i="1"/>
  <c r="V3525" i="1"/>
  <c r="U3521" i="1"/>
  <c r="V3521" i="1"/>
  <c r="U3517" i="1"/>
  <c r="V3517" i="1"/>
  <c r="U3513" i="1"/>
  <c r="V3513" i="1"/>
  <c r="U3509" i="1"/>
  <c r="V3509" i="1"/>
  <c r="U3505" i="1"/>
  <c r="V3505" i="1"/>
  <c r="U3501" i="1"/>
  <c r="V3501" i="1"/>
  <c r="U3497" i="1"/>
  <c r="V3497" i="1"/>
  <c r="U3493" i="1"/>
  <c r="V3493" i="1"/>
  <c r="U3489" i="1"/>
  <c r="V3489" i="1"/>
  <c r="U3485" i="1"/>
  <c r="V3485" i="1"/>
  <c r="U3481" i="1"/>
  <c r="V3481" i="1"/>
  <c r="U3477" i="1"/>
  <c r="V3477" i="1"/>
  <c r="U3473" i="1"/>
  <c r="V3473" i="1"/>
  <c r="U3469" i="1"/>
  <c r="V3469" i="1"/>
  <c r="U3465" i="1"/>
  <c r="V3465" i="1"/>
  <c r="U3461" i="1"/>
  <c r="V3461" i="1"/>
  <c r="U3457" i="1"/>
  <c r="V3457" i="1"/>
  <c r="U3453" i="1"/>
  <c r="V3453" i="1"/>
  <c r="U3449" i="1"/>
  <c r="V3449" i="1"/>
  <c r="U3445" i="1"/>
  <c r="V3445" i="1"/>
  <c r="U3441" i="1"/>
  <c r="V3441" i="1"/>
  <c r="U3437" i="1"/>
  <c r="V3437" i="1"/>
  <c r="U3433" i="1"/>
  <c r="V3433" i="1"/>
  <c r="U3429" i="1"/>
  <c r="V3429" i="1"/>
  <c r="U3425" i="1"/>
  <c r="V3425" i="1"/>
  <c r="U3421" i="1"/>
  <c r="V3421" i="1"/>
  <c r="U3417" i="1"/>
  <c r="V3417" i="1"/>
  <c r="U3413" i="1"/>
  <c r="V3413" i="1"/>
  <c r="U3409" i="1"/>
  <c r="V3409" i="1"/>
  <c r="U3405" i="1"/>
  <c r="V3405" i="1"/>
  <c r="U3401" i="1"/>
  <c r="V3401" i="1"/>
  <c r="U3397" i="1"/>
  <c r="V3397" i="1"/>
  <c r="U3393" i="1"/>
  <c r="V3393" i="1"/>
  <c r="U3389" i="1"/>
  <c r="V3389" i="1"/>
  <c r="U3385" i="1"/>
  <c r="V3385" i="1"/>
  <c r="U3381" i="1"/>
  <c r="V3381" i="1"/>
  <c r="U3377" i="1"/>
  <c r="V3377" i="1"/>
  <c r="U3373" i="1"/>
  <c r="V3373" i="1"/>
  <c r="U3369" i="1"/>
  <c r="V3369" i="1"/>
  <c r="U3365" i="1"/>
  <c r="V3365" i="1"/>
  <c r="U3361" i="1"/>
  <c r="V3361" i="1"/>
  <c r="U3357" i="1"/>
  <c r="V3357" i="1"/>
  <c r="U3353" i="1"/>
  <c r="V3353" i="1"/>
  <c r="U3349" i="1"/>
  <c r="V3349" i="1"/>
  <c r="U3345" i="1"/>
  <c r="V3345" i="1"/>
  <c r="U3341" i="1"/>
  <c r="V3341" i="1"/>
  <c r="U3337" i="1"/>
  <c r="V3337" i="1"/>
  <c r="U3333" i="1"/>
  <c r="V3333" i="1"/>
  <c r="U3329" i="1"/>
  <c r="V3329" i="1"/>
  <c r="U3325" i="1"/>
  <c r="V3325" i="1"/>
  <c r="U3321" i="1"/>
  <c r="V3321" i="1"/>
  <c r="U3317" i="1"/>
  <c r="V3317" i="1"/>
  <c r="U3313" i="1"/>
  <c r="V3313" i="1"/>
  <c r="U3309" i="1"/>
  <c r="V3309" i="1"/>
  <c r="U3305" i="1"/>
  <c r="V3305" i="1"/>
  <c r="U3301" i="1"/>
  <c r="V3301" i="1"/>
  <c r="U3297" i="1"/>
  <c r="V3297" i="1"/>
  <c r="U3293" i="1"/>
  <c r="V3293" i="1"/>
  <c r="U3289" i="1"/>
  <c r="V3289" i="1"/>
  <c r="U3285" i="1"/>
  <c r="V3285" i="1"/>
  <c r="U3281" i="1"/>
  <c r="V3281" i="1"/>
  <c r="U3277" i="1"/>
  <c r="V3277" i="1"/>
  <c r="U3273" i="1"/>
  <c r="V3273" i="1"/>
  <c r="U3269" i="1"/>
  <c r="V3269" i="1"/>
  <c r="U3265" i="1"/>
  <c r="V3265" i="1"/>
  <c r="U3261" i="1"/>
  <c r="V3261" i="1"/>
  <c r="U3257" i="1"/>
  <c r="V3257" i="1"/>
  <c r="U3253" i="1"/>
  <c r="V3253" i="1"/>
  <c r="U3249" i="1"/>
  <c r="V3249" i="1"/>
  <c r="U3245" i="1"/>
  <c r="V3245" i="1"/>
  <c r="U3241" i="1"/>
  <c r="V3241" i="1"/>
  <c r="U3237" i="1"/>
  <c r="V3237" i="1"/>
  <c r="U3233" i="1"/>
  <c r="V3233" i="1"/>
  <c r="U3229" i="1"/>
  <c r="V3229" i="1"/>
  <c r="U3225" i="1"/>
  <c r="V3225" i="1"/>
  <c r="U3221" i="1"/>
  <c r="V3221" i="1"/>
  <c r="U3217" i="1"/>
  <c r="V3217" i="1"/>
  <c r="U3213" i="1"/>
  <c r="V3213" i="1"/>
  <c r="U3189" i="1"/>
  <c r="V3189" i="1"/>
  <c r="U3185" i="1"/>
  <c r="V3185" i="1"/>
  <c r="U3181" i="1"/>
  <c r="V3181" i="1"/>
  <c r="U3177" i="1"/>
  <c r="V3177" i="1"/>
  <c r="U3173" i="1"/>
  <c r="V3173" i="1"/>
  <c r="U3169" i="1"/>
  <c r="V3169" i="1"/>
  <c r="U3165" i="1"/>
  <c r="V3165" i="1"/>
  <c r="U3161" i="1"/>
  <c r="V3161" i="1"/>
  <c r="U3157" i="1"/>
  <c r="V3157" i="1"/>
  <c r="U3153" i="1"/>
  <c r="V3153" i="1"/>
  <c r="U3149" i="1"/>
  <c r="V3149" i="1"/>
  <c r="U3145" i="1"/>
  <c r="V3145" i="1"/>
  <c r="U3141" i="1"/>
  <c r="V3141" i="1"/>
  <c r="U3137" i="1"/>
  <c r="V3137" i="1"/>
  <c r="U3133" i="1"/>
  <c r="V3133" i="1"/>
  <c r="U2981" i="1"/>
  <c r="V2981" i="1"/>
  <c r="U2977" i="1"/>
  <c r="V2977" i="1"/>
  <c r="U2973" i="1"/>
  <c r="V2973" i="1"/>
  <c r="U2969" i="1"/>
  <c r="V2969" i="1"/>
  <c r="U2965" i="1"/>
  <c r="V2965" i="1"/>
  <c r="U2921" i="1"/>
  <c r="V2921" i="1"/>
  <c r="U2917" i="1"/>
  <c r="V2917" i="1"/>
  <c r="U2913" i="1"/>
  <c r="V2913" i="1"/>
  <c r="U2909" i="1"/>
  <c r="V2909" i="1"/>
  <c r="U2905" i="1"/>
  <c r="V2905" i="1"/>
  <c r="U2901" i="1"/>
  <c r="V2901" i="1"/>
  <c r="U2897" i="1"/>
  <c r="V2897" i="1"/>
  <c r="U2893" i="1"/>
  <c r="V2893" i="1"/>
  <c r="U2889" i="1"/>
  <c r="V2889" i="1"/>
  <c r="U2885" i="1"/>
  <c r="V2885" i="1"/>
  <c r="U2881" i="1"/>
  <c r="V2881" i="1"/>
  <c r="U2877" i="1"/>
  <c r="V2877" i="1"/>
  <c r="U2873" i="1"/>
  <c r="V2873" i="1"/>
  <c r="U2869" i="1"/>
  <c r="V2869" i="1"/>
  <c r="U2865" i="1"/>
  <c r="V2865" i="1"/>
  <c r="U2861" i="1"/>
  <c r="V2861" i="1"/>
  <c r="U2857" i="1"/>
  <c r="V2857" i="1"/>
  <c r="U2853" i="1"/>
  <c r="V2853" i="1"/>
  <c r="U2849" i="1"/>
  <c r="V2849" i="1"/>
  <c r="U2845" i="1"/>
  <c r="V2845" i="1"/>
  <c r="U2841" i="1"/>
  <c r="V2841" i="1"/>
  <c r="U2837" i="1"/>
  <c r="V2837" i="1"/>
  <c r="U2833" i="1"/>
  <c r="V2833" i="1"/>
  <c r="U2829" i="1"/>
  <c r="V2829" i="1"/>
  <c r="U2825" i="1"/>
  <c r="V2825" i="1"/>
  <c r="U2821" i="1"/>
  <c r="V2821" i="1"/>
  <c r="U2817" i="1"/>
  <c r="V2817" i="1"/>
  <c r="U2813" i="1"/>
  <c r="V2813" i="1"/>
  <c r="U2809" i="1"/>
  <c r="V2809" i="1"/>
  <c r="U2805" i="1"/>
  <c r="V2805" i="1"/>
  <c r="U2801" i="1"/>
  <c r="V2801" i="1"/>
  <c r="U2797" i="1"/>
  <c r="V2797" i="1"/>
  <c r="U2793" i="1"/>
  <c r="V2793" i="1"/>
  <c r="U2789" i="1"/>
  <c r="V2789" i="1"/>
  <c r="U2785" i="1"/>
  <c r="V2785" i="1"/>
  <c r="U1305" i="1"/>
  <c r="V1305" i="1"/>
  <c r="U1301" i="1"/>
  <c r="V1301" i="1"/>
  <c r="U1297" i="1"/>
  <c r="V1297" i="1"/>
  <c r="U1293" i="1"/>
  <c r="V1293" i="1"/>
  <c r="U1289" i="1"/>
  <c r="V1289" i="1"/>
  <c r="U541" i="1"/>
  <c r="V541" i="1"/>
  <c r="U537" i="1"/>
  <c r="V537" i="1"/>
  <c r="U533" i="1"/>
  <c r="V533" i="1"/>
  <c r="U529" i="1"/>
  <c r="V529" i="1"/>
  <c r="E2" i="19"/>
  <c r="H2" i="19" s="1"/>
  <c r="E10" i="19"/>
  <c r="F10" i="19" s="1"/>
  <c r="E6" i="19"/>
  <c r="F6" i="19" s="1"/>
  <c r="V525" i="1"/>
  <c r="U4115" i="1"/>
  <c r="V4115" i="1"/>
  <c r="U4103" i="1"/>
  <c r="V4103" i="1"/>
  <c r="U4087" i="1"/>
  <c r="V4087" i="1"/>
  <c r="U4071" i="1"/>
  <c r="V4071" i="1"/>
  <c r="U4055" i="1"/>
  <c r="V4055" i="1"/>
  <c r="U4039" i="1"/>
  <c r="V4039" i="1"/>
  <c r="U4019" i="1"/>
  <c r="V4019" i="1"/>
  <c r="U4003" i="1"/>
  <c r="V4003" i="1"/>
  <c r="U3987" i="1"/>
  <c r="V3987" i="1"/>
  <c r="U3975" i="1"/>
  <c r="V3975" i="1"/>
  <c r="U3959" i="1"/>
  <c r="V3959" i="1"/>
  <c r="U3943" i="1"/>
  <c r="V3943" i="1"/>
  <c r="U3927" i="1"/>
  <c r="V3927" i="1"/>
  <c r="U3911" i="1"/>
  <c r="V3911" i="1"/>
  <c r="U3895" i="1"/>
  <c r="V3895" i="1"/>
  <c r="U3863" i="1"/>
  <c r="V3863" i="1"/>
  <c r="U3855" i="1"/>
  <c r="V3855" i="1"/>
  <c r="U3839" i="1"/>
  <c r="V3839" i="1"/>
  <c r="U3823" i="1"/>
  <c r="V3823" i="1"/>
  <c r="U3811" i="1"/>
  <c r="V3811" i="1"/>
  <c r="U3743" i="1"/>
  <c r="V3743" i="1"/>
  <c r="U3731" i="1"/>
  <c r="V3731" i="1"/>
  <c r="U3715" i="1"/>
  <c r="V3715" i="1"/>
  <c r="U3699" i="1"/>
  <c r="V3699" i="1"/>
  <c r="U3683" i="1"/>
  <c r="V3683" i="1"/>
  <c r="U3667" i="1"/>
  <c r="V3667" i="1"/>
  <c r="U3651" i="1"/>
  <c r="V3651" i="1"/>
  <c r="U3619" i="1"/>
  <c r="V3619" i="1"/>
  <c r="U3607" i="1"/>
  <c r="V3607" i="1"/>
  <c r="U3591" i="1"/>
  <c r="V3591" i="1"/>
  <c r="U3575" i="1"/>
  <c r="V3575" i="1"/>
  <c r="U3559" i="1"/>
  <c r="V3559" i="1"/>
  <c r="U3543" i="1"/>
  <c r="V3543" i="1"/>
  <c r="U3527" i="1"/>
  <c r="V3527" i="1"/>
  <c r="U3511" i="1"/>
  <c r="V3511" i="1"/>
  <c r="U3491" i="1"/>
  <c r="V3491" i="1"/>
  <c r="U3475" i="1"/>
  <c r="V3475" i="1"/>
  <c r="U3459" i="1"/>
  <c r="V3459" i="1"/>
  <c r="U3447" i="1"/>
  <c r="V3447" i="1"/>
  <c r="U3431" i="1"/>
  <c r="V3431" i="1"/>
  <c r="U3415" i="1"/>
  <c r="V3415" i="1"/>
  <c r="U3399" i="1"/>
  <c r="V3399" i="1"/>
  <c r="U3383" i="1"/>
  <c r="V3383" i="1"/>
  <c r="U3367" i="1"/>
  <c r="V3367" i="1"/>
  <c r="U3351" i="1"/>
  <c r="V3351" i="1"/>
  <c r="U3335" i="1"/>
  <c r="V3335" i="1"/>
  <c r="U3319" i="1"/>
  <c r="V3319" i="1"/>
  <c r="U3303" i="1"/>
  <c r="V3303" i="1"/>
  <c r="U3287" i="1"/>
  <c r="V3287" i="1"/>
  <c r="U3271" i="1"/>
  <c r="V3271" i="1"/>
  <c r="U3255" i="1"/>
  <c r="V3255" i="1"/>
  <c r="U3239" i="1"/>
  <c r="V3239" i="1"/>
  <c r="U3223" i="1"/>
  <c r="V3223" i="1"/>
  <c r="U3211" i="1"/>
  <c r="V3211" i="1"/>
  <c r="U3179" i="1"/>
  <c r="V3179" i="1"/>
  <c r="U3167" i="1"/>
  <c r="V3167" i="1"/>
  <c r="U3151" i="1"/>
  <c r="V3151" i="1"/>
  <c r="U3131" i="1"/>
  <c r="V3131" i="1"/>
  <c r="U2979" i="1"/>
  <c r="V2979" i="1"/>
  <c r="U2967" i="1"/>
  <c r="V2967" i="1"/>
  <c r="U2919" i="1"/>
  <c r="V2919" i="1"/>
  <c r="U2903" i="1"/>
  <c r="V2903" i="1"/>
  <c r="U2887" i="1"/>
  <c r="V2887" i="1"/>
  <c r="U2871" i="1"/>
  <c r="V2871" i="1"/>
  <c r="U2855" i="1"/>
  <c r="V2855" i="1"/>
  <c r="U2839" i="1"/>
  <c r="V2839" i="1"/>
  <c r="U2823" i="1"/>
  <c r="V2823" i="1"/>
  <c r="U2807" i="1"/>
  <c r="V2807" i="1"/>
  <c r="U2791" i="1"/>
  <c r="V2791" i="1"/>
  <c r="U4112" i="1"/>
  <c r="V4112" i="1"/>
  <c r="U4108" i="1"/>
  <c r="V4108" i="1"/>
  <c r="U4104" i="1"/>
  <c r="V4104" i="1"/>
  <c r="U4100" i="1"/>
  <c r="V4100" i="1"/>
  <c r="U4096" i="1"/>
  <c r="V4096" i="1"/>
  <c r="U4092" i="1"/>
  <c r="V4092" i="1"/>
  <c r="U4088" i="1"/>
  <c r="V4088" i="1"/>
  <c r="U4084" i="1"/>
  <c r="V4084" i="1"/>
  <c r="U4080" i="1"/>
  <c r="V4080" i="1"/>
  <c r="U4076" i="1"/>
  <c r="V4076" i="1"/>
  <c r="U4072" i="1"/>
  <c r="V4072" i="1"/>
  <c r="U4068" i="1"/>
  <c r="V4068" i="1"/>
  <c r="U4064" i="1"/>
  <c r="V4064" i="1"/>
  <c r="U4060" i="1"/>
  <c r="V4060" i="1"/>
  <c r="U4056" i="1"/>
  <c r="V4056" i="1"/>
  <c r="U4052" i="1"/>
  <c r="V4052" i="1"/>
  <c r="U4048" i="1"/>
  <c r="V4048" i="1"/>
  <c r="U4044" i="1"/>
  <c r="V4044" i="1"/>
  <c r="U4040" i="1"/>
  <c r="V4040" i="1"/>
  <c r="U4036" i="1"/>
  <c r="V4036" i="1"/>
  <c r="U4032" i="1"/>
  <c r="V4032" i="1"/>
  <c r="U4028" i="1"/>
  <c r="V4028" i="1"/>
  <c r="U4024" i="1"/>
  <c r="V4024" i="1"/>
  <c r="U4020" i="1"/>
  <c r="V4020" i="1"/>
  <c r="U4016" i="1"/>
  <c r="V4016" i="1"/>
  <c r="U4012" i="1"/>
  <c r="V4012" i="1"/>
  <c r="U4008" i="1"/>
  <c r="V4008" i="1"/>
  <c r="U4004" i="1"/>
  <c r="V4004" i="1"/>
  <c r="U4000" i="1"/>
  <c r="V4000" i="1"/>
  <c r="U3996" i="1"/>
  <c r="V3996" i="1"/>
  <c r="U3992" i="1"/>
  <c r="V3992" i="1"/>
  <c r="U3988" i="1"/>
  <c r="V3988" i="1"/>
  <c r="U3984" i="1"/>
  <c r="V3984" i="1"/>
  <c r="U3980" i="1"/>
  <c r="V3980" i="1"/>
  <c r="U3976" i="1"/>
  <c r="V3976" i="1"/>
  <c r="U3972" i="1"/>
  <c r="V3972" i="1"/>
  <c r="U3968" i="1"/>
  <c r="V3968" i="1"/>
  <c r="U3964" i="1"/>
  <c r="V3964" i="1"/>
  <c r="U3960" i="1"/>
  <c r="V3960" i="1"/>
  <c r="U3956" i="1"/>
  <c r="V3956" i="1"/>
  <c r="U3952" i="1"/>
  <c r="V3952" i="1"/>
  <c r="U3948" i="1"/>
  <c r="V3948" i="1"/>
  <c r="U3944" i="1"/>
  <c r="V3944" i="1"/>
  <c r="U3940" i="1"/>
  <c r="V3940" i="1"/>
  <c r="U3936" i="1"/>
  <c r="V3936" i="1"/>
  <c r="U3932" i="1"/>
  <c r="V3932" i="1"/>
  <c r="U3928" i="1"/>
  <c r="V3928" i="1"/>
  <c r="U3924" i="1"/>
  <c r="V3924" i="1"/>
  <c r="U3920" i="1"/>
  <c r="V3920" i="1"/>
  <c r="U3916" i="1"/>
  <c r="V3916" i="1"/>
  <c r="U3912" i="1"/>
  <c r="V3912" i="1"/>
  <c r="U3908" i="1"/>
  <c r="V3908" i="1"/>
  <c r="U3904" i="1"/>
  <c r="V3904" i="1"/>
  <c r="U3900" i="1"/>
  <c r="V3900" i="1"/>
  <c r="U3896" i="1"/>
  <c r="V3896" i="1"/>
  <c r="U3892" i="1"/>
  <c r="V3892" i="1"/>
  <c r="U3868" i="1"/>
  <c r="V3868" i="1"/>
  <c r="U3864" i="1"/>
  <c r="V3864" i="1"/>
  <c r="U3860" i="1"/>
  <c r="V3860" i="1"/>
  <c r="U3856" i="1"/>
  <c r="V3856" i="1"/>
  <c r="U3852" i="1"/>
  <c r="V3852" i="1"/>
  <c r="U3848" i="1"/>
  <c r="V3848" i="1"/>
  <c r="U3844" i="1"/>
  <c r="V3844" i="1"/>
  <c r="U3840" i="1"/>
  <c r="V3840" i="1"/>
  <c r="U3836" i="1"/>
  <c r="V3836" i="1"/>
  <c r="U3832" i="1"/>
  <c r="V3832" i="1"/>
  <c r="U3828" i="1"/>
  <c r="V3828" i="1"/>
  <c r="U3824" i="1"/>
  <c r="V3824" i="1"/>
  <c r="U3820" i="1"/>
  <c r="V3820" i="1"/>
  <c r="U3816" i="1"/>
  <c r="V3816" i="1"/>
  <c r="U3812" i="1"/>
  <c r="V3812" i="1"/>
  <c r="U3748" i="1"/>
  <c r="V3748" i="1"/>
  <c r="U3744" i="1"/>
  <c r="V3744" i="1"/>
  <c r="U3740" i="1"/>
  <c r="V3740" i="1"/>
  <c r="U3736" i="1"/>
  <c r="V3736" i="1"/>
  <c r="U3732" i="1"/>
  <c r="V3732" i="1"/>
  <c r="U3728" i="1"/>
  <c r="V3728" i="1"/>
  <c r="U3724" i="1"/>
  <c r="V3724" i="1"/>
  <c r="U3720" i="1"/>
  <c r="V3720" i="1"/>
  <c r="U3716" i="1"/>
  <c r="V3716" i="1"/>
  <c r="U3712" i="1"/>
  <c r="V3712" i="1"/>
  <c r="U3708" i="1"/>
  <c r="V3708" i="1"/>
  <c r="U3704" i="1"/>
  <c r="V3704" i="1"/>
  <c r="U3700" i="1"/>
  <c r="V3700" i="1"/>
  <c r="U3696" i="1"/>
  <c r="V3696" i="1"/>
  <c r="U3692" i="1"/>
  <c r="V3692" i="1"/>
  <c r="U3688" i="1"/>
  <c r="V3688" i="1"/>
  <c r="U3684" i="1"/>
  <c r="V3684" i="1"/>
  <c r="U3680" i="1"/>
  <c r="V3680" i="1"/>
  <c r="U3676" i="1"/>
  <c r="V3676" i="1"/>
  <c r="U3672" i="1"/>
  <c r="V3672" i="1"/>
  <c r="U3668" i="1"/>
  <c r="V3668" i="1"/>
  <c r="U3664" i="1"/>
  <c r="V3664" i="1"/>
  <c r="U3660" i="1"/>
  <c r="V3660" i="1"/>
  <c r="U3656" i="1"/>
  <c r="V3656" i="1"/>
  <c r="U3652" i="1"/>
  <c r="V3652" i="1"/>
  <c r="U3628" i="1"/>
  <c r="V3628" i="1"/>
  <c r="U3624" i="1"/>
  <c r="V3624" i="1"/>
  <c r="U3620" i="1"/>
  <c r="V3620" i="1"/>
  <c r="U3616" i="1"/>
  <c r="V3616" i="1"/>
  <c r="U3612" i="1"/>
  <c r="V3612" i="1"/>
  <c r="U3608" i="1"/>
  <c r="V3608" i="1"/>
  <c r="U3604" i="1"/>
  <c r="V3604" i="1"/>
  <c r="U3600" i="1"/>
  <c r="V3600" i="1"/>
  <c r="U3596" i="1"/>
  <c r="V3596" i="1"/>
  <c r="U3592" i="1"/>
  <c r="V3592" i="1"/>
  <c r="U3588" i="1"/>
  <c r="V3588" i="1"/>
  <c r="U3584" i="1"/>
  <c r="V3584" i="1"/>
  <c r="U3580" i="1"/>
  <c r="V3580" i="1"/>
  <c r="U3576" i="1"/>
  <c r="V3576" i="1"/>
  <c r="U3572" i="1"/>
  <c r="V3572" i="1"/>
  <c r="U3568" i="1"/>
  <c r="V3568" i="1"/>
  <c r="U3564" i="1"/>
  <c r="V3564" i="1"/>
  <c r="U3560" i="1"/>
  <c r="V3560" i="1"/>
  <c r="U3556" i="1"/>
  <c r="V3556" i="1"/>
  <c r="U3552" i="1"/>
  <c r="V3552" i="1"/>
  <c r="U3548" i="1"/>
  <c r="V3548" i="1"/>
  <c r="U3544" i="1"/>
  <c r="V3544" i="1"/>
  <c r="U3540" i="1"/>
  <c r="V3540" i="1"/>
  <c r="U3536" i="1"/>
  <c r="V3536" i="1"/>
  <c r="U3532" i="1"/>
  <c r="V3532" i="1"/>
  <c r="U3528" i="1"/>
  <c r="V3528" i="1"/>
  <c r="U3524" i="1"/>
  <c r="V3524" i="1"/>
  <c r="U3520" i="1"/>
  <c r="V3520" i="1"/>
  <c r="U3516" i="1"/>
  <c r="V3516" i="1"/>
  <c r="U3512" i="1"/>
  <c r="V3512" i="1"/>
  <c r="U3508" i="1"/>
  <c r="V3508" i="1"/>
  <c r="U3504" i="1"/>
  <c r="V3504" i="1"/>
  <c r="U3500" i="1"/>
  <c r="V3500" i="1"/>
  <c r="U3496" i="1"/>
  <c r="V3496" i="1"/>
  <c r="U3492" i="1"/>
  <c r="V3492" i="1"/>
  <c r="U3488" i="1"/>
  <c r="V3488" i="1"/>
  <c r="U3484" i="1"/>
  <c r="V3484" i="1"/>
  <c r="U3480" i="1"/>
  <c r="V3480" i="1"/>
  <c r="U3476" i="1"/>
  <c r="V3476" i="1"/>
  <c r="U3472" i="1"/>
  <c r="V3472" i="1"/>
  <c r="U3468" i="1"/>
  <c r="V3468" i="1"/>
  <c r="U3464" i="1"/>
  <c r="V3464" i="1"/>
  <c r="U3460" i="1"/>
  <c r="V3460" i="1"/>
  <c r="U3456" i="1"/>
  <c r="V3456" i="1"/>
  <c r="U3452" i="1"/>
  <c r="V3452" i="1"/>
  <c r="U3448" i="1"/>
  <c r="V3448" i="1"/>
  <c r="U3444" i="1"/>
  <c r="V3444" i="1"/>
  <c r="U3440" i="1"/>
  <c r="V3440" i="1"/>
  <c r="U3436" i="1"/>
  <c r="V3436" i="1"/>
  <c r="U3432" i="1"/>
  <c r="V3432" i="1"/>
  <c r="U3428" i="1"/>
  <c r="V3428" i="1"/>
  <c r="U3424" i="1"/>
  <c r="V3424" i="1"/>
  <c r="U3420" i="1"/>
  <c r="V3420" i="1"/>
  <c r="U3416" i="1"/>
  <c r="V3416" i="1"/>
  <c r="U3412" i="1"/>
  <c r="V3412" i="1"/>
  <c r="U3408" i="1"/>
  <c r="V3408" i="1"/>
  <c r="U3404" i="1"/>
  <c r="V3404" i="1"/>
  <c r="U3400" i="1"/>
  <c r="V3400" i="1"/>
  <c r="U3396" i="1"/>
  <c r="V3396" i="1"/>
  <c r="U3392" i="1"/>
  <c r="V3392" i="1"/>
  <c r="U3388" i="1"/>
  <c r="V3388" i="1"/>
  <c r="U3384" i="1"/>
  <c r="V3384" i="1"/>
  <c r="U3380" i="1"/>
  <c r="V3380" i="1"/>
  <c r="U3376" i="1"/>
  <c r="V3376" i="1"/>
  <c r="U3372" i="1"/>
  <c r="V3372" i="1"/>
  <c r="U3368" i="1"/>
  <c r="V3368" i="1"/>
  <c r="U3364" i="1"/>
  <c r="V3364" i="1"/>
  <c r="U3360" i="1"/>
  <c r="V3360" i="1"/>
  <c r="U3356" i="1"/>
  <c r="V3356" i="1"/>
  <c r="U3352" i="1"/>
  <c r="V3352" i="1"/>
  <c r="U3348" i="1"/>
  <c r="V3348" i="1"/>
  <c r="U3344" i="1"/>
  <c r="V3344" i="1"/>
  <c r="U3340" i="1"/>
  <c r="V3340" i="1"/>
  <c r="U3336" i="1"/>
  <c r="V3336" i="1"/>
  <c r="U3332" i="1"/>
  <c r="V3332" i="1"/>
  <c r="U3328" i="1"/>
  <c r="V3328" i="1"/>
  <c r="U3324" i="1"/>
  <c r="V3324" i="1"/>
  <c r="U3320" i="1"/>
  <c r="V3320" i="1"/>
  <c r="U3316" i="1"/>
  <c r="V3316" i="1"/>
  <c r="U3312" i="1"/>
  <c r="V3312" i="1"/>
  <c r="U3308" i="1"/>
  <c r="V3308" i="1"/>
  <c r="U3304" i="1"/>
  <c r="V3304" i="1"/>
  <c r="U3300" i="1"/>
  <c r="V3300" i="1"/>
  <c r="U3296" i="1"/>
  <c r="V3296" i="1"/>
  <c r="U3292" i="1"/>
  <c r="V3292" i="1"/>
  <c r="U3288" i="1"/>
  <c r="V3288" i="1"/>
  <c r="U3284" i="1"/>
  <c r="V3284" i="1"/>
  <c r="U3280" i="1"/>
  <c r="V3280" i="1"/>
  <c r="U3276" i="1"/>
  <c r="V3276" i="1"/>
  <c r="U3272" i="1"/>
  <c r="V3272" i="1"/>
  <c r="U3268" i="1"/>
  <c r="V3268" i="1"/>
  <c r="U3264" i="1"/>
  <c r="V3264" i="1"/>
  <c r="U3260" i="1"/>
  <c r="V3260" i="1"/>
  <c r="U3256" i="1"/>
  <c r="V3256" i="1"/>
  <c r="U3252" i="1"/>
  <c r="V3252" i="1"/>
  <c r="U3248" i="1"/>
  <c r="V3248" i="1"/>
  <c r="U3244" i="1"/>
  <c r="V3244" i="1"/>
  <c r="U3240" i="1"/>
  <c r="V3240" i="1"/>
  <c r="U3236" i="1"/>
  <c r="V3236" i="1"/>
  <c r="U3232" i="1"/>
  <c r="V3232" i="1"/>
  <c r="U3228" i="1"/>
  <c r="V3228" i="1"/>
  <c r="U3224" i="1"/>
  <c r="V3224" i="1"/>
  <c r="U3220" i="1"/>
  <c r="V3220" i="1"/>
  <c r="U3216" i="1"/>
  <c r="V3216" i="1"/>
  <c r="U3212" i="1"/>
  <c r="V3212" i="1"/>
  <c r="U3188" i="1"/>
  <c r="V3188" i="1"/>
  <c r="U3184" i="1"/>
  <c r="V3184" i="1"/>
  <c r="U3180" i="1"/>
  <c r="V3180" i="1"/>
  <c r="U3176" i="1"/>
  <c r="V3176" i="1"/>
  <c r="U3172" i="1"/>
  <c r="V3172" i="1"/>
  <c r="U3168" i="1"/>
  <c r="V3168" i="1"/>
  <c r="U3164" i="1"/>
  <c r="V3164" i="1"/>
  <c r="U3160" i="1"/>
  <c r="V3160" i="1"/>
  <c r="U3156" i="1"/>
  <c r="V3156" i="1"/>
  <c r="U3152" i="1"/>
  <c r="V3152" i="1"/>
  <c r="U3148" i="1"/>
  <c r="V3148" i="1"/>
  <c r="U3144" i="1"/>
  <c r="V3144" i="1"/>
  <c r="U3140" i="1"/>
  <c r="V3140" i="1"/>
  <c r="U3136" i="1"/>
  <c r="V3136" i="1"/>
  <c r="U3132" i="1"/>
  <c r="V3132" i="1"/>
  <c r="U2980" i="1"/>
  <c r="V2980" i="1"/>
  <c r="U2976" i="1"/>
  <c r="V2976" i="1"/>
  <c r="U2972" i="1"/>
  <c r="V2972" i="1"/>
  <c r="U2968" i="1"/>
  <c r="V2968" i="1"/>
  <c r="U2964" i="1"/>
  <c r="V2964" i="1"/>
  <c r="U2920" i="1"/>
  <c r="V2920" i="1"/>
  <c r="U2916" i="1"/>
  <c r="V2916" i="1"/>
  <c r="U2912" i="1"/>
  <c r="V2912" i="1"/>
  <c r="U2908" i="1"/>
  <c r="V2908" i="1"/>
  <c r="U2904" i="1"/>
  <c r="V2904" i="1"/>
  <c r="U2900" i="1"/>
  <c r="V2900" i="1"/>
  <c r="U2896" i="1"/>
  <c r="V2896" i="1"/>
  <c r="U2892" i="1"/>
  <c r="V2892" i="1"/>
  <c r="U2888" i="1"/>
  <c r="V2888" i="1"/>
  <c r="U2884" i="1"/>
  <c r="V2884" i="1"/>
  <c r="U2880" i="1"/>
  <c r="V2880" i="1"/>
  <c r="U2876" i="1"/>
  <c r="V2876" i="1"/>
  <c r="U2872" i="1"/>
  <c r="V2872" i="1"/>
  <c r="U2868" i="1"/>
  <c r="V2868" i="1"/>
  <c r="U2864" i="1"/>
  <c r="V2864" i="1"/>
  <c r="U2860" i="1"/>
  <c r="V2860" i="1"/>
  <c r="U2856" i="1"/>
  <c r="V2856" i="1"/>
  <c r="U2852" i="1"/>
  <c r="V2852" i="1"/>
  <c r="U2848" i="1"/>
  <c r="V2848" i="1"/>
  <c r="U2844" i="1"/>
  <c r="V2844" i="1"/>
  <c r="U2840" i="1"/>
  <c r="V2840" i="1"/>
  <c r="U2836" i="1"/>
  <c r="V2836" i="1"/>
  <c r="U2832" i="1"/>
  <c r="V2832" i="1"/>
  <c r="U2828" i="1"/>
  <c r="V2828" i="1"/>
  <c r="U2824" i="1"/>
  <c r="V2824" i="1"/>
  <c r="U2820" i="1"/>
  <c r="V2820" i="1"/>
  <c r="U2816" i="1"/>
  <c r="V2816" i="1"/>
  <c r="U2812" i="1"/>
  <c r="V2812" i="1"/>
  <c r="U2808" i="1"/>
  <c r="V2808" i="1"/>
  <c r="U2804" i="1"/>
  <c r="V2804" i="1"/>
  <c r="U2800" i="1"/>
  <c r="V2800" i="1"/>
  <c r="U2796" i="1"/>
  <c r="V2796" i="1"/>
  <c r="U2792" i="1"/>
  <c r="V2792" i="1"/>
  <c r="U2788" i="1"/>
  <c r="V2788" i="1"/>
  <c r="U2784" i="1"/>
  <c r="V2784" i="1"/>
  <c r="U1304" i="1"/>
  <c r="V1304" i="1"/>
  <c r="U1300" i="1"/>
  <c r="V1300" i="1"/>
  <c r="U1296" i="1"/>
  <c r="V1296" i="1"/>
  <c r="U1292" i="1"/>
  <c r="V1292" i="1"/>
  <c r="U1288" i="1"/>
  <c r="V1288" i="1"/>
  <c r="U540" i="1"/>
  <c r="V540" i="1"/>
  <c r="U536" i="1"/>
  <c r="V536" i="1"/>
  <c r="U532" i="1"/>
  <c r="V532" i="1"/>
  <c r="U528" i="1"/>
  <c r="V528" i="1"/>
  <c r="U524" i="1"/>
  <c r="V524" i="1"/>
  <c r="E13" i="19"/>
  <c r="F13" i="19" s="1"/>
  <c r="E9" i="19"/>
  <c r="F9" i="19" s="1"/>
  <c r="E5" i="19"/>
  <c r="G5" i="19" s="1"/>
  <c r="F3" i="19"/>
  <c r="F7" i="19"/>
  <c r="F11" i="19"/>
  <c r="U4107" i="1"/>
  <c r="V4107" i="1"/>
  <c r="U4095" i="1"/>
  <c r="V4095" i="1"/>
  <c r="U4079" i="1"/>
  <c r="V4079" i="1"/>
  <c r="U4063" i="1"/>
  <c r="V4063" i="1"/>
  <c r="U4047" i="1"/>
  <c r="V4047" i="1"/>
  <c r="U4027" i="1"/>
  <c r="V4027" i="1"/>
  <c r="U4011" i="1"/>
  <c r="V4011" i="1"/>
  <c r="U3995" i="1"/>
  <c r="V3995" i="1"/>
  <c r="U3983" i="1"/>
  <c r="V3983" i="1"/>
  <c r="U3967" i="1"/>
  <c r="V3967" i="1"/>
  <c r="U3951" i="1"/>
  <c r="V3951" i="1"/>
  <c r="U3935" i="1"/>
  <c r="V3935" i="1"/>
  <c r="U3919" i="1"/>
  <c r="V3919" i="1"/>
  <c r="U3903" i="1"/>
  <c r="V3903" i="1"/>
  <c r="U3891" i="1"/>
  <c r="V3891" i="1"/>
  <c r="U3851" i="1"/>
  <c r="V3851" i="1"/>
  <c r="U3835" i="1"/>
  <c r="V3835" i="1"/>
  <c r="U3819" i="1"/>
  <c r="V3819" i="1"/>
  <c r="U3747" i="1"/>
  <c r="V3747" i="1"/>
  <c r="U3719" i="1"/>
  <c r="V3719" i="1"/>
  <c r="U3707" i="1"/>
  <c r="V3707" i="1"/>
  <c r="U3691" i="1"/>
  <c r="V3691" i="1"/>
  <c r="U3671" i="1"/>
  <c r="V3671" i="1"/>
  <c r="U3615" i="1"/>
  <c r="V3615" i="1"/>
  <c r="U3599" i="1"/>
  <c r="V3599" i="1"/>
  <c r="U3583" i="1"/>
  <c r="V3583" i="1"/>
  <c r="U3567" i="1"/>
  <c r="V3567" i="1"/>
  <c r="U3551" i="1"/>
  <c r="V3551" i="1"/>
  <c r="U3535" i="1"/>
  <c r="V3535" i="1"/>
  <c r="U3519" i="1"/>
  <c r="V3519" i="1"/>
  <c r="U3503" i="1"/>
  <c r="V3503" i="1"/>
  <c r="U3483" i="1"/>
  <c r="V3483" i="1"/>
  <c r="U3463" i="1"/>
  <c r="V3463" i="1"/>
  <c r="U3443" i="1"/>
  <c r="V3443" i="1"/>
  <c r="U3427" i="1"/>
  <c r="V3427" i="1"/>
  <c r="U3407" i="1"/>
  <c r="V3407" i="1"/>
  <c r="U3391" i="1"/>
  <c r="V3391" i="1"/>
  <c r="U3375" i="1"/>
  <c r="V3375" i="1"/>
  <c r="U3359" i="1"/>
  <c r="V3359" i="1"/>
  <c r="U3343" i="1"/>
  <c r="V3343" i="1"/>
  <c r="U3327" i="1"/>
  <c r="V3327" i="1"/>
  <c r="U3311" i="1"/>
  <c r="V3311" i="1"/>
  <c r="U3295" i="1"/>
  <c r="V3295" i="1"/>
  <c r="U3279" i="1"/>
  <c r="V3279" i="1"/>
  <c r="U3259" i="1"/>
  <c r="V3259" i="1"/>
  <c r="U3243" i="1"/>
  <c r="V3243" i="1"/>
  <c r="U3227" i="1"/>
  <c r="V3227" i="1"/>
  <c r="U3215" i="1"/>
  <c r="V3215" i="1"/>
  <c r="U3183" i="1"/>
  <c r="V3183" i="1"/>
  <c r="U3159" i="1"/>
  <c r="V3159" i="1"/>
  <c r="U3139" i="1"/>
  <c r="V3139" i="1"/>
  <c r="U2975" i="1"/>
  <c r="V2975" i="1"/>
  <c r="U2963" i="1"/>
  <c r="V2963" i="1"/>
  <c r="U2915" i="1"/>
  <c r="V2915" i="1"/>
  <c r="U2895" i="1"/>
  <c r="V2895" i="1"/>
  <c r="U2875" i="1"/>
  <c r="V2875" i="1"/>
  <c r="U2859" i="1"/>
  <c r="V2859" i="1"/>
  <c r="U2843" i="1"/>
  <c r="V2843" i="1"/>
  <c r="U2827" i="1"/>
  <c r="V2827" i="1"/>
  <c r="U2811" i="1"/>
  <c r="V2811" i="1"/>
  <c r="U2795" i="1"/>
  <c r="V2795" i="1"/>
  <c r="U2783" i="1"/>
  <c r="V2783" i="1"/>
  <c r="U1303" i="1"/>
  <c r="V1303" i="1"/>
  <c r="U1291" i="1"/>
  <c r="V1291" i="1"/>
  <c r="U1287" i="1"/>
  <c r="V1287" i="1"/>
  <c r="U531" i="1"/>
  <c r="V531" i="1"/>
  <c r="U523" i="1"/>
  <c r="V523" i="1"/>
  <c r="E12" i="19"/>
  <c r="E8" i="19"/>
  <c r="H8" i="19" s="1"/>
  <c r="E4" i="19"/>
  <c r="U4111" i="1"/>
  <c r="V4111" i="1"/>
  <c r="U4091" i="1"/>
  <c r="V4091" i="1"/>
  <c r="U4075" i="1"/>
  <c r="V4075" i="1"/>
  <c r="U4059" i="1"/>
  <c r="V4059" i="1"/>
  <c r="U4043" i="1"/>
  <c r="V4043" i="1"/>
  <c r="U4031" i="1"/>
  <c r="V4031" i="1"/>
  <c r="U4015" i="1"/>
  <c r="V4015" i="1"/>
  <c r="U3999" i="1"/>
  <c r="V3999" i="1"/>
  <c r="U3979" i="1"/>
  <c r="V3979" i="1"/>
  <c r="U3963" i="1"/>
  <c r="V3963" i="1"/>
  <c r="U3947" i="1"/>
  <c r="V3947" i="1"/>
  <c r="U3931" i="1"/>
  <c r="V3931" i="1"/>
  <c r="U3915" i="1"/>
  <c r="V3915" i="1"/>
  <c r="U3899" i="1"/>
  <c r="V3899" i="1"/>
  <c r="U3867" i="1"/>
  <c r="V3867" i="1"/>
  <c r="U3847" i="1"/>
  <c r="V3847" i="1"/>
  <c r="U3831" i="1"/>
  <c r="V3831" i="1"/>
  <c r="U3815" i="1"/>
  <c r="V3815" i="1"/>
  <c r="U3739" i="1"/>
  <c r="V3739" i="1"/>
  <c r="U3723" i="1"/>
  <c r="V3723" i="1"/>
  <c r="U3703" i="1"/>
  <c r="V3703" i="1"/>
  <c r="U3687" i="1"/>
  <c r="V3687" i="1"/>
  <c r="U3675" i="1"/>
  <c r="V3675" i="1"/>
  <c r="U3659" i="1"/>
  <c r="V3659" i="1"/>
  <c r="U3627" i="1"/>
  <c r="V3627" i="1"/>
  <c r="U3611" i="1"/>
  <c r="V3611" i="1"/>
  <c r="U3595" i="1"/>
  <c r="V3595" i="1"/>
  <c r="U3579" i="1"/>
  <c r="V3579" i="1"/>
  <c r="U3563" i="1"/>
  <c r="V3563" i="1"/>
  <c r="U3547" i="1"/>
  <c r="V3547" i="1"/>
  <c r="U3531" i="1"/>
  <c r="V3531" i="1"/>
  <c r="U3515" i="1"/>
  <c r="V3515" i="1"/>
  <c r="U3499" i="1"/>
  <c r="V3499" i="1"/>
  <c r="U3487" i="1"/>
  <c r="V3487" i="1"/>
  <c r="U3471" i="1"/>
  <c r="V3471" i="1"/>
  <c r="U3451" i="1"/>
  <c r="V3451" i="1"/>
  <c r="U3435" i="1"/>
  <c r="V3435" i="1"/>
  <c r="U3419" i="1"/>
  <c r="V3419" i="1"/>
  <c r="U3403" i="1"/>
  <c r="V3403" i="1"/>
  <c r="U3387" i="1"/>
  <c r="V3387" i="1"/>
  <c r="U3371" i="1"/>
  <c r="V3371" i="1"/>
  <c r="U3355" i="1"/>
  <c r="V3355" i="1"/>
  <c r="U3339" i="1"/>
  <c r="V3339" i="1"/>
  <c r="U3323" i="1"/>
  <c r="V3323" i="1"/>
  <c r="U3307" i="1"/>
  <c r="V3307" i="1"/>
  <c r="U3291" i="1"/>
  <c r="V3291" i="1"/>
  <c r="U3275" i="1"/>
  <c r="V3275" i="1"/>
  <c r="U3263" i="1"/>
  <c r="V3263" i="1"/>
  <c r="U3247" i="1"/>
  <c r="V3247" i="1"/>
  <c r="U3235" i="1"/>
  <c r="V3235" i="1"/>
  <c r="U3219" i="1"/>
  <c r="V3219" i="1"/>
  <c r="U3187" i="1"/>
  <c r="V3187" i="1"/>
  <c r="U3171" i="1"/>
  <c r="V3171" i="1"/>
  <c r="U3155" i="1"/>
  <c r="V3155" i="1"/>
  <c r="U3143" i="1"/>
  <c r="V3143" i="1"/>
  <c r="U2911" i="1"/>
  <c r="V2911" i="1"/>
  <c r="U2891" i="1"/>
  <c r="V2891" i="1"/>
  <c r="U2879" i="1"/>
  <c r="V2879" i="1"/>
  <c r="U2863" i="1"/>
  <c r="V2863" i="1"/>
  <c r="U2847" i="1"/>
  <c r="V2847" i="1"/>
  <c r="U2831" i="1"/>
  <c r="V2831" i="1"/>
  <c r="U2815" i="1"/>
  <c r="V2815" i="1"/>
  <c r="U2799" i="1"/>
  <c r="V2799" i="1"/>
  <c r="U1299" i="1"/>
  <c r="V1299" i="1"/>
  <c r="U535" i="1"/>
  <c r="V535" i="1"/>
  <c r="U4114" i="1"/>
  <c r="V4114" i="1"/>
  <c r="U4110" i="1"/>
  <c r="V4110" i="1"/>
  <c r="U4106" i="1"/>
  <c r="V4106" i="1"/>
  <c r="U4102" i="1"/>
  <c r="V4102" i="1"/>
  <c r="U4098" i="1"/>
  <c r="V4098" i="1"/>
  <c r="U4094" i="1"/>
  <c r="V4094" i="1"/>
  <c r="U4090" i="1"/>
  <c r="V4090" i="1"/>
  <c r="U4086" i="1"/>
  <c r="V4086" i="1"/>
  <c r="U4082" i="1"/>
  <c r="V4082" i="1"/>
  <c r="U4078" i="1"/>
  <c r="V4078" i="1"/>
  <c r="U4074" i="1"/>
  <c r="V4074" i="1"/>
  <c r="U4070" i="1"/>
  <c r="V4070" i="1"/>
  <c r="U4066" i="1"/>
  <c r="V4066" i="1"/>
  <c r="U4062" i="1"/>
  <c r="V4062" i="1"/>
  <c r="U4058" i="1"/>
  <c r="V4058" i="1"/>
  <c r="U4054" i="1"/>
  <c r="V4054" i="1"/>
  <c r="U4050" i="1"/>
  <c r="V4050" i="1"/>
  <c r="U4046" i="1"/>
  <c r="V4046" i="1"/>
  <c r="U4042" i="1"/>
  <c r="V4042" i="1"/>
  <c r="U4038" i="1"/>
  <c r="V4038" i="1"/>
  <c r="U4034" i="1"/>
  <c r="V4034" i="1"/>
  <c r="U4030" i="1"/>
  <c r="V4030" i="1"/>
  <c r="U4026" i="1"/>
  <c r="V4026" i="1"/>
  <c r="U4022" i="1"/>
  <c r="V4022" i="1"/>
  <c r="U4018" i="1"/>
  <c r="V4018" i="1"/>
  <c r="U4014" i="1"/>
  <c r="V4014" i="1"/>
  <c r="U4010" i="1"/>
  <c r="V4010" i="1"/>
  <c r="U4006" i="1"/>
  <c r="V4006" i="1"/>
  <c r="U4002" i="1"/>
  <c r="V4002" i="1"/>
  <c r="U3998" i="1"/>
  <c r="V3998" i="1"/>
  <c r="U3994" i="1"/>
  <c r="V3994" i="1"/>
  <c r="U3990" i="1"/>
  <c r="V3990" i="1"/>
  <c r="U3986" i="1"/>
  <c r="V3986" i="1"/>
  <c r="U3982" i="1"/>
  <c r="V3982" i="1"/>
  <c r="U3978" i="1"/>
  <c r="V3978" i="1"/>
  <c r="U3974" i="1"/>
  <c r="V3974" i="1"/>
  <c r="U3970" i="1"/>
  <c r="V3970" i="1"/>
  <c r="U3966" i="1"/>
  <c r="V3966" i="1"/>
  <c r="U3962" i="1"/>
  <c r="V3962" i="1"/>
  <c r="U3958" i="1"/>
  <c r="V3958" i="1"/>
  <c r="U3954" i="1"/>
  <c r="V3954" i="1"/>
  <c r="U3950" i="1"/>
  <c r="V3950" i="1"/>
  <c r="U3946" i="1"/>
  <c r="V3946" i="1"/>
  <c r="U3942" i="1"/>
  <c r="V3942" i="1"/>
  <c r="U3938" i="1"/>
  <c r="V3938" i="1"/>
  <c r="U3934" i="1"/>
  <c r="V3934" i="1"/>
  <c r="U3930" i="1"/>
  <c r="V3930" i="1"/>
  <c r="U3926" i="1"/>
  <c r="V3926" i="1"/>
  <c r="U3922" i="1"/>
  <c r="V3922" i="1"/>
  <c r="U3918" i="1"/>
  <c r="V3918" i="1"/>
  <c r="U3914" i="1"/>
  <c r="V3914" i="1"/>
  <c r="U3910" i="1"/>
  <c r="V3910" i="1"/>
  <c r="U3906" i="1"/>
  <c r="V3906" i="1"/>
  <c r="U3902" i="1"/>
  <c r="V3902" i="1"/>
  <c r="U3898" i="1"/>
  <c r="V3898" i="1"/>
  <c r="U3894" i="1"/>
  <c r="V3894" i="1"/>
  <c r="U3890" i="1"/>
  <c r="V3890" i="1"/>
  <c r="U3866" i="1"/>
  <c r="V3866" i="1"/>
  <c r="U3862" i="1"/>
  <c r="V3862" i="1"/>
  <c r="U3858" i="1"/>
  <c r="V3858" i="1"/>
  <c r="U3854" i="1"/>
  <c r="V3854" i="1"/>
  <c r="U3850" i="1"/>
  <c r="V3850" i="1"/>
  <c r="U3846" i="1"/>
  <c r="V3846" i="1"/>
  <c r="U3842" i="1"/>
  <c r="V3842" i="1"/>
  <c r="U3838" i="1"/>
  <c r="V3838" i="1"/>
  <c r="U3834" i="1"/>
  <c r="V3834" i="1"/>
  <c r="U3830" i="1"/>
  <c r="V3830" i="1"/>
  <c r="U3826" i="1"/>
  <c r="V3826" i="1"/>
  <c r="U3822" i="1"/>
  <c r="V3822" i="1"/>
  <c r="U3818" i="1"/>
  <c r="V3818" i="1"/>
  <c r="U3814" i="1"/>
  <c r="V3814" i="1"/>
  <c r="U3810" i="1"/>
  <c r="V3810" i="1"/>
  <c r="U3746" i="1"/>
  <c r="V3746" i="1"/>
  <c r="U3742" i="1"/>
  <c r="V3742" i="1"/>
  <c r="U3738" i="1"/>
  <c r="V3738" i="1"/>
  <c r="U3734" i="1"/>
  <c r="V3734" i="1"/>
  <c r="U3730" i="1"/>
  <c r="V3730" i="1"/>
  <c r="U3726" i="1"/>
  <c r="V3726" i="1"/>
  <c r="U3722" i="1"/>
  <c r="V3722" i="1"/>
  <c r="U3718" i="1"/>
  <c r="V3718" i="1"/>
  <c r="U3714" i="1"/>
  <c r="V3714" i="1"/>
  <c r="U3710" i="1"/>
  <c r="V3710" i="1"/>
  <c r="U3706" i="1"/>
  <c r="V3706" i="1"/>
  <c r="U3702" i="1"/>
  <c r="V3702" i="1"/>
  <c r="U3698" i="1"/>
  <c r="V3698" i="1"/>
  <c r="U3694" i="1"/>
  <c r="V3694" i="1"/>
  <c r="U3690" i="1"/>
  <c r="V3690" i="1"/>
  <c r="U3686" i="1"/>
  <c r="V3686" i="1"/>
  <c r="U3682" i="1"/>
  <c r="V3682" i="1"/>
  <c r="U3678" i="1"/>
  <c r="V3678" i="1"/>
  <c r="U3674" i="1"/>
  <c r="V3674" i="1"/>
  <c r="U3670" i="1"/>
  <c r="V3670" i="1"/>
  <c r="U3666" i="1"/>
  <c r="V3666" i="1"/>
  <c r="U3662" i="1"/>
  <c r="V3662" i="1"/>
  <c r="U3658" i="1"/>
  <c r="V3658" i="1"/>
  <c r="U3654" i="1"/>
  <c r="V3654" i="1"/>
  <c r="U3650" i="1"/>
  <c r="V3650" i="1"/>
  <c r="U3626" i="1"/>
  <c r="V3626" i="1"/>
  <c r="U3622" i="1"/>
  <c r="V3622" i="1"/>
  <c r="U3618" i="1"/>
  <c r="V3618" i="1"/>
  <c r="U3614" i="1"/>
  <c r="V3614" i="1"/>
  <c r="U3610" i="1"/>
  <c r="V3610" i="1"/>
  <c r="U3606" i="1"/>
  <c r="V3606" i="1"/>
  <c r="U3602" i="1"/>
  <c r="V3602" i="1"/>
  <c r="U3598" i="1"/>
  <c r="V3598" i="1"/>
  <c r="U3594" i="1"/>
  <c r="V3594" i="1"/>
  <c r="U3590" i="1"/>
  <c r="V3590" i="1"/>
  <c r="U3586" i="1"/>
  <c r="V3586" i="1"/>
  <c r="U3582" i="1"/>
  <c r="V3582" i="1"/>
  <c r="U3578" i="1"/>
  <c r="V3578" i="1"/>
  <c r="U3574" i="1"/>
  <c r="V3574" i="1"/>
  <c r="U3570" i="1"/>
  <c r="V3570" i="1"/>
  <c r="U3566" i="1"/>
  <c r="V3566" i="1"/>
  <c r="U3562" i="1"/>
  <c r="V3562" i="1"/>
  <c r="U3558" i="1"/>
  <c r="V3558" i="1"/>
  <c r="U3554" i="1"/>
  <c r="V3554" i="1"/>
  <c r="U3550" i="1"/>
  <c r="V3550" i="1"/>
  <c r="U3546" i="1"/>
  <c r="V3546" i="1"/>
  <c r="U3542" i="1"/>
  <c r="V3542" i="1"/>
  <c r="U3538" i="1"/>
  <c r="V3538" i="1"/>
  <c r="U3534" i="1"/>
  <c r="V3534" i="1"/>
  <c r="U3530" i="1"/>
  <c r="V3530" i="1"/>
  <c r="U3526" i="1"/>
  <c r="V3526" i="1"/>
  <c r="U3522" i="1"/>
  <c r="V3522" i="1"/>
  <c r="U3518" i="1"/>
  <c r="V3518" i="1"/>
  <c r="U3514" i="1"/>
  <c r="V3514" i="1"/>
  <c r="U3510" i="1"/>
  <c r="V3510" i="1"/>
  <c r="U3506" i="1"/>
  <c r="V3506" i="1"/>
  <c r="U3502" i="1"/>
  <c r="V3502" i="1"/>
  <c r="U3498" i="1"/>
  <c r="V3498" i="1"/>
  <c r="U3494" i="1"/>
  <c r="V3494" i="1"/>
  <c r="U3490" i="1"/>
  <c r="V3490" i="1"/>
  <c r="U3486" i="1"/>
  <c r="V3486" i="1"/>
  <c r="U3482" i="1"/>
  <c r="V3482" i="1"/>
  <c r="U3478" i="1"/>
  <c r="V3478" i="1"/>
  <c r="U3474" i="1"/>
  <c r="V3474" i="1"/>
  <c r="U3470" i="1"/>
  <c r="V3470" i="1"/>
  <c r="U3466" i="1"/>
  <c r="V3466" i="1"/>
  <c r="U3462" i="1"/>
  <c r="V3462" i="1"/>
  <c r="U3458" i="1"/>
  <c r="V3458" i="1"/>
  <c r="U3454" i="1"/>
  <c r="V3454" i="1"/>
  <c r="U3450" i="1"/>
  <c r="V3450" i="1"/>
  <c r="U3446" i="1"/>
  <c r="V3446" i="1"/>
  <c r="U3442" i="1"/>
  <c r="V3442" i="1"/>
  <c r="U3438" i="1"/>
  <c r="V3438" i="1"/>
  <c r="U3434" i="1"/>
  <c r="V3434" i="1"/>
  <c r="U3430" i="1"/>
  <c r="V3430" i="1"/>
  <c r="U3426" i="1"/>
  <c r="V3426" i="1"/>
  <c r="U3422" i="1"/>
  <c r="V3422" i="1"/>
  <c r="U3418" i="1"/>
  <c r="V3418" i="1"/>
  <c r="U3414" i="1"/>
  <c r="V3414" i="1"/>
  <c r="U3410" i="1"/>
  <c r="V3410" i="1"/>
  <c r="U3406" i="1"/>
  <c r="V3406" i="1"/>
  <c r="U3402" i="1"/>
  <c r="V3402" i="1"/>
  <c r="U3398" i="1"/>
  <c r="V3398" i="1"/>
  <c r="U3394" i="1"/>
  <c r="V3394" i="1"/>
  <c r="U3390" i="1"/>
  <c r="V3390" i="1"/>
  <c r="U3386" i="1"/>
  <c r="V3386" i="1"/>
  <c r="U3382" i="1"/>
  <c r="V3382" i="1"/>
  <c r="U3378" i="1"/>
  <c r="V3378" i="1"/>
  <c r="U3374" i="1"/>
  <c r="V3374" i="1"/>
  <c r="U3370" i="1"/>
  <c r="V3370" i="1"/>
  <c r="U3366" i="1"/>
  <c r="V3366" i="1"/>
  <c r="U3362" i="1"/>
  <c r="V3362" i="1"/>
  <c r="U3358" i="1"/>
  <c r="V3358" i="1"/>
  <c r="U3354" i="1"/>
  <c r="V3354" i="1"/>
  <c r="U3350" i="1"/>
  <c r="V3350" i="1"/>
  <c r="U3346" i="1"/>
  <c r="V3346" i="1"/>
  <c r="U3342" i="1"/>
  <c r="V3342" i="1"/>
  <c r="U3338" i="1"/>
  <c r="V3338" i="1"/>
  <c r="U3334" i="1"/>
  <c r="V3334" i="1"/>
  <c r="U3330" i="1"/>
  <c r="V3330" i="1"/>
  <c r="U3326" i="1"/>
  <c r="V3326" i="1"/>
  <c r="U3322" i="1"/>
  <c r="V3322" i="1"/>
  <c r="U3318" i="1"/>
  <c r="V3318" i="1"/>
  <c r="U3314" i="1"/>
  <c r="V3314" i="1"/>
  <c r="U3310" i="1"/>
  <c r="V3310" i="1"/>
  <c r="U3306" i="1"/>
  <c r="V3306" i="1"/>
  <c r="U3302" i="1"/>
  <c r="V3302" i="1"/>
  <c r="U3298" i="1"/>
  <c r="V3298" i="1"/>
  <c r="U3294" i="1"/>
  <c r="V3294" i="1"/>
  <c r="U3290" i="1"/>
  <c r="V3290" i="1"/>
  <c r="U3286" i="1"/>
  <c r="V3286" i="1"/>
  <c r="U3282" i="1"/>
  <c r="V3282" i="1"/>
  <c r="U3278" i="1"/>
  <c r="V3278" i="1"/>
  <c r="U3274" i="1"/>
  <c r="V3274" i="1"/>
  <c r="U3270" i="1"/>
  <c r="V3270" i="1"/>
  <c r="U3266" i="1"/>
  <c r="V3266" i="1"/>
  <c r="U3262" i="1"/>
  <c r="V3262" i="1"/>
  <c r="U3258" i="1"/>
  <c r="V3258" i="1"/>
  <c r="U3254" i="1"/>
  <c r="V3254" i="1"/>
  <c r="U3250" i="1"/>
  <c r="V3250" i="1"/>
  <c r="U3246" i="1"/>
  <c r="V3246" i="1"/>
  <c r="U3242" i="1"/>
  <c r="V3242" i="1"/>
  <c r="U3238" i="1"/>
  <c r="V3238" i="1"/>
  <c r="U3234" i="1"/>
  <c r="V3234" i="1"/>
  <c r="U3230" i="1"/>
  <c r="V3230" i="1"/>
  <c r="U3226" i="1"/>
  <c r="V3226" i="1"/>
  <c r="U3222" i="1"/>
  <c r="V3222" i="1"/>
  <c r="U3218" i="1"/>
  <c r="V3218" i="1"/>
  <c r="U3214" i="1"/>
  <c r="V3214" i="1"/>
  <c r="U3210" i="1"/>
  <c r="V3210" i="1"/>
  <c r="U3186" i="1"/>
  <c r="V3186" i="1"/>
  <c r="U3182" i="1"/>
  <c r="V3182" i="1"/>
  <c r="U3178" i="1"/>
  <c r="V3178" i="1"/>
  <c r="U3174" i="1"/>
  <c r="V3174" i="1"/>
  <c r="U3170" i="1"/>
  <c r="V3170" i="1"/>
  <c r="U3166" i="1"/>
  <c r="V3166" i="1"/>
  <c r="U3162" i="1"/>
  <c r="V3162" i="1"/>
  <c r="U3158" i="1"/>
  <c r="V3158" i="1"/>
  <c r="U3154" i="1"/>
  <c r="V3154" i="1"/>
  <c r="U3150" i="1"/>
  <c r="V3150" i="1"/>
  <c r="U3146" i="1"/>
  <c r="V3146" i="1"/>
  <c r="U3142" i="1"/>
  <c r="V3142" i="1"/>
  <c r="U3138" i="1"/>
  <c r="V3138" i="1"/>
  <c r="U3134" i="1"/>
  <c r="V3134" i="1"/>
  <c r="U3130" i="1"/>
  <c r="V3130" i="1"/>
  <c r="U2982" i="1"/>
  <c r="V2982" i="1"/>
  <c r="U2978" i="1"/>
  <c r="V2978" i="1"/>
  <c r="U2974" i="1"/>
  <c r="V2974" i="1"/>
  <c r="U2970" i="1"/>
  <c r="V2970" i="1"/>
  <c r="U2966" i="1"/>
  <c r="V2966" i="1"/>
  <c r="U2922" i="1"/>
  <c r="V2922" i="1"/>
  <c r="U2918" i="1"/>
  <c r="V2918" i="1"/>
  <c r="U2914" i="1"/>
  <c r="V2914" i="1"/>
  <c r="U2910" i="1"/>
  <c r="V2910" i="1"/>
  <c r="U2906" i="1"/>
  <c r="V2906" i="1"/>
  <c r="U2902" i="1"/>
  <c r="V2902" i="1"/>
  <c r="U2898" i="1"/>
  <c r="V2898" i="1"/>
  <c r="U2894" i="1"/>
  <c r="V2894" i="1"/>
  <c r="U2890" i="1"/>
  <c r="V2890" i="1"/>
  <c r="U2886" i="1"/>
  <c r="V2886" i="1"/>
  <c r="U2882" i="1"/>
  <c r="V2882" i="1"/>
  <c r="U2878" i="1"/>
  <c r="V2878" i="1"/>
  <c r="U2874" i="1"/>
  <c r="V2874" i="1"/>
  <c r="U2870" i="1"/>
  <c r="V2870" i="1"/>
  <c r="U2866" i="1"/>
  <c r="V2866" i="1"/>
  <c r="U2862" i="1"/>
  <c r="V2862" i="1"/>
  <c r="U2858" i="1"/>
  <c r="V2858" i="1"/>
  <c r="U2854" i="1"/>
  <c r="V2854" i="1"/>
  <c r="U2850" i="1"/>
  <c r="V2850" i="1"/>
  <c r="U2846" i="1"/>
  <c r="V2846" i="1"/>
  <c r="U2842" i="1"/>
  <c r="V2842" i="1"/>
  <c r="U2838" i="1"/>
  <c r="V2838" i="1"/>
  <c r="U2834" i="1"/>
  <c r="V2834" i="1"/>
  <c r="U2830" i="1"/>
  <c r="V2830" i="1"/>
  <c r="U2826" i="1"/>
  <c r="V2826" i="1"/>
  <c r="U2822" i="1"/>
  <c r="V2822" i="1"/>
  <c r="U2818" i="1"/>
  <c r="V2818" i="1"/>
  <c r="U2814" i="1"/>
  <c r="V2814" i="1"/>
  <c r="U2810" i="1"/>
  <c r="V2810" i="1"/>
  <c r="U2806" i="1"/>
  <c r="V2806" i="1"/>
  <c r="U2802" i="1"/>
  <c r="V2802" i="1"/>
  <c r="U2798" i="1"/>
  <c r="V2798" i="1"/>
  <c r="U2794" i="1"/>
  <c r="V2794" i="1"/>
  <c r="U2790" i="1"/>
  <c r="V2790" i="1"/>
  <c r="U2786" i="1"/>
  <c r="V2786" i="1"/>
  <c r="U1302" i="1"/>
  <c r="V1302" i="1"/>
  <c r="U1298" i="1"/>
  <c r="V1298" i="1"/>
  <c r="U1294" i="1"/>
  <c r="V1294" i="1"/>
  <c r="U1290" i="1"/>
  <c r="V1290" i="1"/>
  <c r="U1286" i="1"/>
  <c r="V1286" i="1"/>
  <c r="U538" i="1"/>
  <c r="V538" i="1"/>
  <c r="U534" i="1"/>
  <c r="V534" i="1"/>
  <c r="U530" i="1"/>
  <c r="V530" i="1"/>
  <c r="U526" i="1"/>
  <c r="V526" i="1"/>
  <c r="U522" i="1"/>
  <c r="V522" i="1"/>
  <c r="H11" i="19" l="1"/>
  <c r="H7" i="19"/>
  <c r="H3" i="19"/>
  <c r="G12" i="19"/>
  <c r="F12" i="19"/>
  <c r="H12" i="19"/>
  <c r="G10" i="19"/>
  <c r="F5" i="19"/>
  <c r="G13" i="19"/>
  <c r="H13" i="19"/>
  <c r="G6" i="19"/>
  <c r="H10" i="19"/>
  <c r="G4" i="19"/>
  <c r="F4" i="19"/>
  <c r="H9" i="19"/>
  <c r="H4" i="19"/>
  <c r="G2" i="19"/>
  <c r="G9" i="19"/>
  <c r="H6" i="19"/>
  <c r="G8" i="19"/>
  <c r="F8" i="19"/>
  <c r="H5" i="19"/>
  <c r="F2" i="19"/>
</calcChain>
</file>

<file path=xl/sharedStrings.xml><?xml version="1.0" encoding="utf-8"?>
<sst xmlns="http://schemas.openxmlformats.org/spreadsheetml/2006/main" count="33062" uniqueCount="8417">
  <si>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</si>
  <si>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</si>
  <si>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</si>
  <si>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</si>
  <si>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</si>
  <si>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</si>
  <si>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</si>
  <si>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</si>
  <si>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</si>
  <si>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</si>
  <si>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</si>
  <si>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</si>
  <si>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</si>
  <si>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</si>
  <si>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</si>
  <si>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</si>
  <si>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</si>
  <si>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</si>
  <si>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</si>
  <si>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</si>
  <si>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</si>
  <si>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</si>
  <si>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</si>
  <si>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</si>
  <si>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</si>
  <si>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</si>
  <si>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</si>
  <si>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</si>
  <si>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</si>
  <si>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</si>
  <si>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</si>
  <si>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</si>
  <si>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</si>
  <si>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</si>
  <si>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</si>
  <si>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</si>
  <si>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</si>
  <si>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</si>
  <si>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</si>
  <si>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</si>
  <si>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</si>
  <si>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</si>
  <si>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</si>
  <si>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</si>
  <si>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</si>
  <si>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</si>
  <si>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</si>
  <si>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</si>
  <si>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</si>
  <si>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</si>
  <si>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</si>
  <si>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</si>
  <si>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</si>
  <si>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</si>
  <si>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</si>
  <si>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</si>
  <si>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</si>
  <si>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</si>
  <si>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</si>
  <si>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</si>
  <si>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</si>
  <si>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</si>
  <si>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</si>
  <si>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</si>
  <si>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</si>
  <si>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</si>
  <si>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</si>
  <si>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</si>
  <si>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</si>
  <si>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</si>
  <si>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</si>
  <si>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</si>
  <si>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</si>
  <si>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</si>
  <si>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</si>
  <si>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</si>
  <si>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</si>
  <si>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</si>
  <si>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</si>
  <si>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</si>
  <si>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</si>
  <si>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</si>
  <si>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</si>
  <si>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</si>
  <si>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</si>
  <si>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</si>
  <si>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</si>
  <si>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</si>
  <si>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</si>
  <si>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</si>
  <si>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</si>
  <si>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</si>
  <si>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</si>
  <si>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</si>
  <si>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</si>
  <si>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</si>
  <si>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</si>
  <si>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</si>
  <si>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</si>
  <si>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</si>
  <si>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</si>
  <si>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</si>
  <si>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</si>
  <si>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</si>
  <si>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</si>
  <si>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</si>
  <si>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</si>
  <si>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</si>
  <si>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</si>
  <si>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</si>
  <si>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</si>
  <si>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</si>
  <si>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</si>
  <si>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</si>
  <si>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</si>
  <si>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</si>
  <si>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</si>
  <si>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</si>
  <si>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</si>
  <si>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</si>
  <si>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</si>
  <si>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</si>
  <si>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</si>
  <si>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</si>
  <si>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</si>
  <si>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</si>
  <si>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</si>
  <si>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</si>
  <si>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</si>
  <si>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</si>
  <si>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</si>
  <si>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</si>
  <si>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</si>
  <si>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</si>
  <si>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</si>
  <si>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</si>
  <si>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</si>
  <si>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</si>
  <si>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</si>
  <si>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</si>
  <si>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</si>
  <si>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</si>
  <si>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</si>
  <si>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</si>
  <si>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</si>
  <si>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</si>
  <si>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</si>
  <si>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</si>
  <si>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</si>
  <si>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</si>
  <si>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</si>
  <si>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</si>
  <si>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</si>
  <si>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</si>
  <si>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</si>
  <si>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</si>
  <si>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</si>
  <si>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</si>
  <si>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</si>
  <si>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</si>
  <si>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</si>
  <si>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</si>
  <si>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</si>
  <si>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</si>
  <si>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</si>
  <si>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</si>
  <si>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</si>
  <si>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</si>
  <si>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</si>
  <si>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</si>
  <si>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</si>
  <si>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</si>
  <si>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</si>
  <si>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</si>
  <si>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</si>
  <si>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</si>
  <si>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</si>
  <si>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</si>
  <si>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</si>
  <si>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</si>
  <si>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</si>
  <si>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</si>
  <si>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</si>
  <si>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</si>
  <si>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</si>
  <si>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</si>
  <si>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</si>
  <si>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</si>
  <si>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</si>
  <si>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</si>
  <si>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</si>
  <si>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</si>
  <si>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</si>
  <si>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</si>
  <si>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</si>
  <si>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</si>
  <si>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</si>
  <si>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</si>
  <si>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</si>
  <si>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</si>
  <si>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</si>
  <si>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</si>
  <si>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</si>
  <si>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</si>
  <si>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</si>
  <si>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</si>
  <si>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</si>
  <si>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</si>
  <si>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</si>
  <si>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</si>
  <si>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</si>
  <si>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</si>
  <si>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</si>
  <si>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</si>
  <si>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</si>
  <si>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</si>
  <si>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</si>
  <si>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</si>
  <si>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</si>
  <si>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</si>
  <si>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</si>
  <si>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</si>
  <si>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</si>
  <si>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</si>
  <si>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</si>
  <si>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</si>
  <si>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</si>
  <si>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</si>
  <si>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</si>
  <si>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</si>
  <si>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</si>
  <si>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</si>
  <si>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</si>
  <si>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</si>
  <si>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</si>
  <si>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</si>
  <si>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</si>
  <si>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</si>
  <si>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</si>
  <si>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</si>
  <si>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</si>
  <si>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</si>
  <si>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</si>
  <si>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</si>
  <si>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</si>
  <si>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</si>
  <si>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</si>
  <si>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</si>
  <si>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</si>
  <si>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</si>
  <si>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</si>
  <si>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</si>
  <si>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</si>
  <si>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</si>
  <si>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</si>
  <si>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</si>
  <si>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</si>
  <si>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</si>
  <si>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</si>
  <si>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</si>
  <si>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</si>
  <si>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</si>
  <si>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</si>
  <si>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</si>
  <si>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</si>
  <si>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</si>
  <si>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</si>
  <si>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</si>
  <si>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</si>
  <si>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</si>
  <si>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</si>
  <si>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</si>
  <si>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</si>
  <si>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</si>
  <si>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</si>
  <si>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</si>
  <si>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</si>
  <si>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</si>
  <si>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</si>
  <si>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</si>
  <si>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</si>
  <si>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</si>
  <si>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</si>
  <si>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</si>
  <si>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</si>
  <si>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</si>
  <si>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</si>
  <si>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</si>
  <si>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</si>
  <si>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</si>
  <si>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</si>
  <si>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</si>
  <si>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</si>
  <si>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</si>
  <si>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</si>
  <si>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</si>
  <si>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</si>
  <si>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</si>
  <si>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</si>
  <si>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</si>
  <si>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</si>
  <si>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</si>
  <si>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</si>
  <si>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</si>
  <si>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</si>
  <si>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</si>
  <si>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</si>
  <si>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</si>
  <si>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</si>
  <si>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</si>
  <si>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</si>
  <si>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</si>
  <si>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</si>
  <si>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</si>
  <si>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</si>
  <si>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</si>
  <si>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</si>
  <si>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</si>
  <si>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</si>
  <si>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</si>
  <si>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</si>
  <si>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</si>
  <si>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</si>
  <si>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</si>
  <si>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</si>
  <si>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</si>
  <si>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</si>
  <si>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</si>
  <si>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</si>
  <si>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</si>
  <si>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</si>
  <si>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</si>
  <si>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</si>
  <si>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</si>
  <si>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</si>
  <si>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</si>
  <si>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</si>
  <si>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</si>
  <si>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</si>
  <si>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</si>
  <si>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</si>
  <si>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</si>
  <si>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</si>
  <si>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</si>
  <si>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</si>
  <si>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</si>
  <si>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</si>
  <si>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</si>
  <si>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</si>
  <si>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</si>
  <si>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</si>
  <si>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</si>
  <si>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</si>
  <si>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</si>
  <si>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</si>
  <si>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</si>
  <si>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</si>
  <si>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</si>
  <si>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</si>
  <si>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</si>
  <si>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</si>
  <si>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</si>
  <si>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</si>
  <si>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</si>
  <si>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</si>
  <si>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</si>
  <si>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</si>
  <si>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</si>
  <si>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</si>
  <si>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</si>
  <si>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</si>
  <si>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</si>
  <si>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</si>
  <si>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</si>
  <si>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</si>
  <si>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</si>
  <si>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</si>
  <si>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</si>
  <si>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</si>
  <si>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</si>
  <si>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</si>
  <si>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</si>
  <si>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</si>
  <si>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</si>
  <si>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</si>
  <si>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</si>
  <si>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</si>
  <si>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</si>
  <si>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</si>
  <si>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</si>
  <si>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</si>
  <si>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</si>
  <si>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</si>
  <si>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</si>
  <si>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</si>
  <si>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</si>
  <si>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</si>
  <si>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</si>
  <si>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</si>
  <si>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</si>
  <si>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</si>
  <si>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</si>
  <si>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</si>
  <si>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</si>
  <si>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</si>
  <si>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</si>
  <si>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</si>
  <si>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</si>
  <si>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</si>
  <si>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</si>
  <si>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</si>
  <si>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</si>
  <si>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</si>
  <si>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</si>
  <si>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</si>
  <si>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</si>
  <si>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</si>
  <si>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</si>
  <si>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</si>
  <si>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</si>
  <si>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</si>
  <si>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</si>
  <si>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</si>
  <si>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</si>
  <si>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</si>
  <si>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</si>
  <si>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</si>
  <si>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</si>
  <si>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</si>
  <si>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</si>
  <si>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</si>
  <si>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</si>
  <si>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</si>
  <si>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</si>
  <si>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</si>
  <si>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</si>
  <si>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</si>
  <si>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</si>
  <si>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</si>
  <si>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</si>
  <si>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</si>
  <si>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</si>
  <si>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</si>
  <si>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</si>
  <si>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</si>
  <si>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</si>
  <si>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</si>
  <si>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</si>
  <si>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</si>
  <si>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</si>
  <si>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</si>
  <si>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</si>
  <si>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</si>
  <si>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</si>
  <si>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</si>
  <si>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</si>
  <si>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</si>
  <si>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</si>
  <si>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</si>
  <si>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</si>
  <si>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</si>
  <si>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</si>
  <si>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</si>
  <si>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</si>
  <si>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</si>
  <si>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</si>
  <si>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</si>
  <si>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</si>
  <si>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</si>
  <si>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</si>
  <si>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</si>
  <si>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</si>
  <si>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</si>
  <si>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</si>
  <si>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</si>
  <si>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</si>
  <si>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</si>
  <si>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</si>
  <si>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</si>
  <si>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</si>
  <si>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</si>
  <si>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</si>
  <si>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</si>
  <si>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</si>
  <si>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</si>
  <si>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</si>
  <si>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</si>
  <si>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</si>
  <si>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</si>
  <si>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</si>
  <si>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</si>
  <si>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</si>
  <si>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</si>
  <si>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</si>
  <si>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</si>
  <si>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</si>
  <si>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</si>
  <si>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</si>
  <si>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</si>
  <si>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</si>
  <si>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</si>
  <si>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</si>
  <si>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</si>
  <si>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</si>
  <si>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</si>
  <si>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</si>
  <si>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</si>
  <si>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</si>
  <si>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</si>
  <si>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</si>
  <si>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</si>
  <si>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</si>
  <si>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</si>
  <si>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</si>
  <si>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</si>
  <si>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</si>
  <si>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</si>
  <si>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</si>
  <si>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</si>
  <si>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</si>
  <si>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</si>
  <si>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</si>
  <si>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</si>
  <si>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</si>
  <si>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</si>
  <si>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</si>
  <si>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</si>
  <si>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</si>
  <si>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</si>
  <si>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</si>
  <si>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</si>
  <si>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</si>
  <si>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</si>
  <si>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</si>
  <si>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</si>
  <si>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</si>
  <si>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</si>
  <si>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</si>
  <si>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</si>
  <si>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</si>
  <si>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</si>
  <si>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</si>
  <si>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</si>
  <si>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</si>
  <si>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</si>
  <si>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</si>
  <si>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</si>
  <si>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</si>
  <si>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</si>
  <si>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</si>
  <si>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</si>
  <si>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</si>
  <si>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</si>
  <si>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</si>
  <si>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</si>
  <si>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</si>
  <si>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</si>
  <si>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</si>
  <si>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</si>
  <si>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</si>
  <si>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</si>
  <si>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</si>
  <si>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</si>
  <si>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</si>
  <si>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</si>
  <si>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</si>
  <si>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</si>
  <si>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</si>
  <si>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</si>
  <si>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</si>
  <si>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</si>
  <si>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</si>
  <si>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</si>
  <si>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</si>
  <si>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</si>
  <si>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</si>
  <si>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</si>
  <si>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</si>
  <si>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</si>
  <si>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</si>
  <si>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</si>
  <si>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</si>
  <si>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</si>
  <si>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</si>
  <si>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</si>
  <si>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</si>
  <si>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</si>
  <si>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</si>
  <si>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</si>
  <si>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</si>
  <si>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</si>
  <si>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</si>
  <si>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</si>
  <si>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</si>
  <si>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</si>
  <si>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</si>
  <si>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</si>
  <si>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</si>
  <si>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</si>
  <si>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</si>
  <si>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</si>
  <si>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</si>
  <si>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</si>
  <si>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</si>
  <si>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</si>
  <si>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</si>
  <si>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</si>
  <si>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</si>
  <si>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</si>
  <si>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</si>
  <si>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</si>
  <si>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</si>
  <si>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</si>
  <si>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</si>
  <si>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</si>
  <si>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</si>
  <si>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</si>
  <si>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</si>
  <si>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</si>
  <si>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</si>
  <si>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</si>
  <si>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</si>
  <si>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</si>
  <si>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</si>
  <si>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</si>
  <si>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</si>
  <si>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</si>
  <si>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</si>
  <si>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</si>
  <si>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</si>
  <si>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</si>
  <si>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</si>
  <si>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</si>
  <si>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</si>
  <si>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</si>
  <si>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</si>
  <si>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</si>
  <si>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</si>
  <si>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</si>
  <si>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</si>
  <si>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</si>
  <si>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</si>
  <si>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</si>
  <si>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</si>
  <si>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</si>
  <si>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</si>
  <si>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</si>
  <si>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</si>
  <si>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</si>
  <si>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</si>
  <si>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</si>
  <si>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</si>
  <si>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</si>
  <si>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</si>
  <si>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</si>
  <si>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</si>
  <si>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</si>
  <si>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</si>
  <si>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</si>
  <si>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</si>
  <si>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</si>
  <si>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</si>
  <si>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</si>
  <si>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</si>
  <si>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</si>
  <si>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</si>
  <si>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</si>
  <si>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</si>
  <si>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</si>
  <si>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</si>
  <si>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</si>
  <si>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</si>
  <si>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</si>
  <si>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</si>
  <si>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</si>
  <si>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</si>
  <si>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</si>
  <si>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</si>
  <si>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</si>
  <si>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</si>
  <si>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</si>
  <si>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</si>
  <si>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</si>
  <si>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</si>
  <si>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</si>
  <si>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</si>
  <si>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</si>
  <si>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</si>
  <si>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</si>
  <si>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</si>
  <si>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</si>
  <si>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</si>
  <si>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</si>
  <si>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</si>
  <si>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</si>
  <si>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</si>
  <si>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</si>
  <si>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</si>
  <si>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</si>
  <si>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</si>
  <si>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</si>
  <si>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</si>
  <si>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</si>
  <si>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</si>
  <si>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</si>
  <si>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</si>
  <si>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</si>
  <si>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</si>
  <si>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</si>
  <si>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</si>
  <si>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</si>
  <si>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</si>
  <si>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</si>
  <si>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</si>
  <si>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</si>
  <si>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</si>
  <si>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</si>
  <si>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</si>
  <si>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</si>
  <si>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</si>
  <si>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</si>
  <si>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</si>
  <si>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</si>
  <si>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</si>
  <si>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</si>
  <si>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</si>
  <si>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</si>
  <si>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</si>
  <si>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</si>
  <si>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</si>
  <si>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</si>
  <si>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</si>
  <si>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</si>
  <si>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</si>
  <si>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</si>
  <si>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</si>
  <si>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</si>
  <si>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</si>
  <si>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</si>
  <si>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</si>
  <si>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</si>
  <si>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</si>
  <si>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</si>
  <si>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</si>
  <si>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</si>
  <si>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</si>
  <si>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</si>
  <si>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</si>
  <si>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</si>
  <si>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</si>
  <si>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</si>
  <si>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</si>
  <si>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</si>
  <si>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</si>
  <si>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</si>
  <si>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</si>
  <si>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</si>
  <si>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</si>
  <si>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</si>
  <si>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</si>
  <si>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</si>
  <si>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</si>
  <si>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</si>
  <si>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</si>
  <si>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</si>
  <si>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</si>
  <si>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</si>
  <si>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</si>
  <si>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</si>
  <si>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</si>
  <si>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</si>
  <si>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</si>
  <si>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</si>
  <si>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</si>
  <si>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</si>
  <si>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</si>
  <si>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</si>
  <si>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</si>
  <si>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</si>
  <si>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</si>
  <si>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</si>
  <si>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</si>
  <si>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</si>
  <si>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</si>
  <si>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</si>
  <si>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</si>
  <si>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</si>
  <si>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</si>
  <si>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</si>
  <si>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</si>
  <si>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</si>
  <si>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</si>
  <si>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</si>
  <si>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</si>
  <si>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</si>
  <si>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</si>
  <si>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</si>
  <si>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</si>
  <si>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</si>
  <si>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</si>
  <si>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</si>
  <si>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</si>
  <si>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</si>
  <si>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</si>
  <si>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</si>
  <si>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</si>
  <si>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</si>
  <si>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</si>
  <si>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</si>
  <si>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</si>
  <si>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</si>
  <si>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</si>
  <si>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</si>
  <si>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</si>
  <si>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</si>
  <si>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</si>
  <si>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</si>
  <si>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</si>
  <si>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</si>
  <si>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</si>
  <si>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</si>
  <si>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</si>
  <si>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</si>
  <si>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</si>
  <si>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</si>
  <si>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</si>
  <si>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</si>
  <si>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</si>
  <si>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</si>
  <si>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</si>
  <si>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</si>
  <si>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</si>
  <si>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</si>
  <si>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</si>
  <si>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</si>
  <si>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</si>
  <si>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</si>
  <si>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</si>
  <si>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</si>
  <si>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</si>
  <si>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</si>
  <si>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</si>
  <si>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</si>
  <si>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</si>
  <si>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</si>
  <si>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</si>
  <si>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</si>
  <si>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</si>
  <si>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</si>
  <si>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</si>
  <si>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</si>
  <si>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</si>
  <si>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</si>
  <si>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</si>
  <si>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</si>
  <si>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</si>
  <si>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</si>
  <si>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</si>
  <si>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</si>
  <si>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</si>
  <si>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</si>
  <si>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</si>
  <si>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</si>
  <si>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</si>
  <si>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</si>
  <si>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</si>
  <si>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</si>
  <si>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</si>
  <si>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</si>
  <si>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</si>
  <si>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</si>
  <si>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</si>
  <si>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</si>
  <si>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</si>
  <si>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</si>
  <si>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</si>
  <si>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</si>
  <si>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</si>
  <si>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</si>
  <si>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</si>
  <si>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</si>
  <si>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</si>
  <si>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</si>
  <si>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</si>
  <si>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</si>
  <si>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</si>
  <si>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</si>
  <si>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</si>
  <si>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</si>
  <si>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</si>
  <si>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</si>
  <si>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</si>
  <si>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</si>
  <si>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</si>
  <si>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</si>
  <si>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</si>
  <si>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</si>
  <si>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</si>
  <si>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</si>
  <si>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</si>
  <si>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</si>
  <si>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</si>
  <si>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</si>
  <si>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</si>
  <si>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</si>
  <si>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</si>
  <si>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</si>
  <si>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</si>
  <si>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</si>
  <si>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</si>
  <si>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</si>
  <si>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</si>
  <si>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</si>
  <si>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</si>
  <si>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</si>
  <si>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</si>
  <si>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</si>
  <si>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</si>
  <si>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</si>
  <si>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</si>
  <si>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</si>
  <si>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</si>
  <si>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</si>
  <si>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</si>
  <si>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</si>
  <si>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</si>
  <si>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</si>
  <si>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</si>
  <si>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</si>
  <si>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</si>
  <si>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</si>
  <si>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</si>
  <si>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</si>
  <si>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</si>
  <si>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</si>
  <si>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</si>
  <si>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</si>
  <si>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</si>
  <si>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</si>
  <si>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</si>
  <si>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</si>
  <si>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</si>
  <si>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</si>
  <si>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</si>
  <si>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</si>
  <si>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</si>
  <si>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</si>
  <si>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</si>
  <si>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</si>
  <si>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</si>
  <si>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</si>
  <si>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</si>
  <si>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</si>
  <si>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</si>
  <si>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</si>
  <si>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</si>
  <si>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</si>
  <si>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</si>
  <si>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</si>
  <si>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</si>
  <si>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</si>
  <si>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</si>
  <si>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</si>
  <si>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</si>
  <si>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</si>
  <si>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</si>
  <si>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</si>
  <si>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</si>
  <si>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</si>
  <si>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</si>
  <si>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</si>
  <si>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</si>
  <si>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</si>
  <si>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</si>
  <si>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</si>
  <si>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</si>
  <si>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</si>
  <si>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</si>
  <si>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</si>
  <si>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</si>
  <si>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</si>
  <si>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</si>
  <si>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</si>
  <si>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</si>
  <si>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</si>
  <si>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</si>
  <si>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</si>
  <si>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</si>
  <si>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</si>
  <si>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</si>
  <si>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</si>
  <si>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</si>
  <si>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</si>
  <si>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</si>
  <si>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</si>
  <si>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</si>
  <si>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</si>
  <si>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</si>
  <si>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</si>
  <si>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</si>
  <si>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</si>
  <si>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</si>
  <si>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</si>
  <si>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</si>
  <si>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</si>
  <si>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</si>
  <si>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</si>
  <si>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</si>
  <si>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</si>
  <si>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</si>
  <si>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</si>
  <si>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</si>
  <si>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</si>
  <si>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</si>
  <si>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</si>
  <si>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</si>
  <si>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</si>
  <si>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</si>
  <si>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</si>
  <si>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</si>
  <si>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</si>
  <si>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</si>
  <si>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</si>
  <si>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</si>
  <si>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</si>
  <si>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</si>
  <si>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</si>
  <si>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</si>
  <si>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</si>
  <si>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</si>
  <si>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</si>
  <si>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</si>
  <si>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</si>
  <si>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</si>
  <si>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</si>
  <si>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</si>
  <si>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</si>
  <si>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</si>
  <si>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</si>
  <si>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</si>
  <si>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</si>
  <si>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</si>
  <si>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</si>
  <si>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</si>
  <si>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</si>
  <si>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</si>
  <si>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</si>
  <si>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</si>
  <si>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</si>
  <si>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</si>
  <si>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</si>
  <si>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</si>
  <si>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</si>
  <si>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</si>
  <si>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</si>
  <si>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</si>
  <si>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</si>
  <si>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</si>
  <si>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</si>
  <si>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</si>
  <si>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</si>
  <si>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</si>
  <si>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</si>
  <si>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</si>
  <si>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</si>
  <si>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</si>
  <si>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</si>
  <si>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</si>
  <si>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</si>
  <si>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</si>
  <si>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</si>
  <si>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</si>
  <si>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</si>
  <si>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</si>
  <si>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</si>
  <si>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</si>
  <si>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</si>
  <si>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</si>
  <si>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</si>
  <si>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</si>
  <si>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</si>
  <si>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</si>
  <si>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</si>
  <si>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</si>
  <si>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</si>
  <si>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</si>
  <si>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</si>
  <si>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</si>
  <si>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</si>
  <si>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</si>
  <si>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</si>
  <si>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</si>
  <si>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</si>
  <si>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</si>
  <si>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</si>
  <si>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</si>
  <si>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</si>
  <si>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</si>
  <si>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</si>
  <si>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</si>
  <si>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</si>
  <si>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</si>
  <si>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</si>
  <si>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</si>
  <si>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</si>
  <si>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</si>
  <si>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</si>
  <si>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</si>
  <si>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</si>
  <si>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</si>
  <si>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</si>
  <si>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</si>
  <si>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</si>
  <si>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</si>
  <si>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</si>
  <si>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</si>
  <si>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</si>
  <si>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</si>
  <si>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</si>
  <si>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</si>
  <si>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</si>
  <si>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</si>
  <si>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</si>
  <si>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</si>
  <si>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</si>
  <si>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</si>
  <si>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</si>
  <si>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</si>
  <si>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</si>
  <si>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</si>
  <si>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</si>
  <si>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</si>
  <si>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</si>
  <si>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</si>
  <si>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</si>
  <si>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</si>
  <si>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</si>
  <si>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</si>
  <si>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</si>
  <si>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</si>
  <si>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</si>
  <si>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</si>
  <si>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</si>
  <si>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</si>
  <si>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</si>
  <si>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</si>
  <si>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</si>
  <si>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</si>
  <si>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</si>
  <si>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</si>
  <si>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</si>
  <si>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</si>
  <si>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</si>
  <si>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</si>
  <si>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</si>
  <si>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</si>
  <si>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</si>
  <si>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</si>
  <si>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</si>
  <si>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</si>
  <si>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</si>
  <si>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</si>
  <si>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</si>
  <si>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</si>
  <si>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</si>
  <si>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</si>
  <si>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</si>
  <si>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</si>
  <si>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</si>
  <si>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</si>
  <si>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</si>
  <si>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</si>
  <si>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</si>
  <si>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</si>
  <si>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</si>
  <si>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</si>
  <si>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</si>
  <si>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</si>
  <si>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</si>
  <si>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</si>
  <si>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</si>
  <si>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</si>
  <si>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</si>
  <si>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</si>
  <si>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</si>
  <si>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</si>
  <si>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</si>
  <si>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</si>
  <si>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</si>
  <si>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</si>
  <si>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</si>
  <si>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</si>
  <si>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</si>
  <si>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</si>
  <si>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</si>
  <si>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</si>
  <si>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</si>
  <si>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</si>
  <si>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</si>
  <si>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</si>
  <si>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</si>
  <si>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</si>
  <si>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</si>
  <si>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</si>
  <si>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</si>
  <si>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</si>
  <si>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</si>
  <si>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</si>
  <si>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</si>
  <si>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</si>
  <si>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</si>
  <si>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</si>
  <si>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</si>
  <si>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</si>
  <si>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</si>
  <si>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</si>
  <si>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</si>
  <si>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</si>
  <si>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</si>
  <si>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</si>
  <si>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</si>
  <si>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</si>
  <si>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</si>
  <si>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</si>
  <si>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</si>
  <si>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</si>
  <si>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</si>
  <si>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</si>
  <si>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</si>
  <si>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</si>
  <si>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</si>
  <si>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</si>
  <si>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</si>
  <si>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</si>
  <si>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</si>
  <si>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</si>
  <si>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</si>
  <si>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</si>
  <si>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</si>
  <si>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</si>
  <si>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</si>
  <si>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</si>
  <si>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</si>
  <si>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</si>
  <si>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</si>
  <si>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</si>
  <si>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</si>
  <si>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</si>
  <si>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</si>
  <si>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</si>
  <si>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</si>
  <si>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</si>
  <si>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</si>
  <si>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</si>
  <si>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</si>
  <si>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</si>
  <si>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</si>
  <si>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</si>
  <si>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</si>
  <si>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</si>
  <si>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</si>
  <si>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</si>
  <si>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</si>
  <si>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</si>
  <si>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</si>
  <si>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</si>
  <si>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</si>
  <si>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</si>
  <si>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</si>
  <si>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</si>
  <si>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</si>
  <si>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</si>
  <si>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</si>
  <si>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</si>
  <si>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</si>
  <si>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</si>
  <si>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</si>
  <si>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</si>
  <si>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</si>
  <si>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</si>
  <si>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</si>
  <si>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</si>
  <si>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</si>
  <si>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</si>
  <si>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</si>
  <si>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</si>
  <si>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</si>
  <si>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</si>
  <si>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</si>
  <si>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</si>
  <si>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</si>
  <si>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</si>
  <si>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</si>
  <si>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</si>
  <si>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</si>
  <si>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</si>
  <si>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</si>
  <si>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</si>
  <si>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</si>
  <si>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</si>
  <si>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</si>
  <si>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</si>
  <si>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</si>
  <si>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</si>
  <si>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</si>
  <si>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</si>
  <si>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</si>
  <si>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</si>
  <si>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</si>
  <si>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</si>
  <si>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</si>
  <si>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</si>
  <si>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</si>
  <si>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</si>
  <si>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</si>
  <si>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</si>
  <si>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</si>
  <si>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</si>
  <si>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</si>
  <si>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</si>
  <si>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</si>
  <si>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</si>
  <si>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</si>
  <si>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</si>
  <si>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</si>
  <si>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</si>
  <si>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</si>
  <si>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</si>
  <si>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</si>
  <si>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</si>
  <si>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</si>
  <si>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</si>
  <si>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</si>
  <si>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</si>
  <si>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</si>
  <si>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</si>
  <si>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</si>
  <si>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</si>
  <si>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</si>
  <si>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</si>
  <si>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</si>
  <si>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</si>
  <si>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</si>
  <si>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</si>
  <si>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</si>
  <si>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</si>
  <si>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</si>
  <si>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</si>
  <si>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</si>
  <si>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</si>
  <si>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</si>
  <si>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</si>
  <si>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</si>
  <si>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</si>
  <si>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</si>
  <si>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</si>
  <si>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</si>
  <si>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</si>
  <si>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</si>
  <si>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</si>
  <si>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</si>
  <si>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</si>
  <si>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</si>
  <si>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</si>
  <si>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</si>
  <si>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</si>
  <si>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</si>
  <si>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</si>
  <si>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</si>
  <si>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</si>
  <si>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</si>
  <si>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</si>
  <si>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</si>
  <si>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</si>
  <si>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</si>
  <si>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</si>
  <si>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</si>
  <si>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</si>
  <si>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</si>
  <si>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</si>
  <si>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</si>
  <si>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</si>
  <si>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</si>
  <si>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</si>
  <si>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</si>
  <si>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</si>
  <si>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</si>
  <si>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</si>
  <si>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</si>
  <si>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</si>
  <si>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</si>
  <si>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</si>
  <si>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</si>
  <si>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</si>
  <si>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</si>
  <si>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</si>
  <si>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</si>
  <si>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</si>
  <si>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</si>
  <si>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</si>
  <si>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</si>
  <si>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</si>
  <si>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</si>
  <si>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</si>
  <si>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</si>
  <si>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</si>
  <si>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</si>
  <si>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</si>
  <si>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</si>
  <si>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</si>
  <si>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</si>
  <si>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</si>
  <si>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</si>
  <si>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</si>
  <si>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</si>
  <si>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</si>
  <si>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</si>
  <si>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</si>
  <si>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</si>
  <si>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</si>
  <si>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</si>
  <si>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</si>
  <si>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</si>
  <si>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</si>
  <si>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</si>
  <si>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</si>
  <si>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</si>
  <si>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</si>
  <si>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</si>
  <si>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</si>
  <si>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</si>
  <si>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</si>
  <si>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</si>
  <si>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</si>
  <si>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</si>
  <si>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</si>
  <si>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</si>
  <si>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</si>
  <si>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</si>
  <si>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</si>
  <si>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</si>
  <si>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</si>
  <si>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</si>
  <si>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</si>
  <si>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</si>
  <si>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</si>
  <si>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</si>
  <si>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</si>
  <si>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</si>
  <si>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</si>
  <si>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</si>
  <si>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</si>
  <si>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</si>
  <si>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</si>
  <si>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</si>
  <si>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</si>
  <si>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</si>
  <si>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</si>
  <si>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</si>
  <si>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</si>
  <si>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</si>
  <si>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</si>
  <si>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</si>
  <si>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</si>
  <si>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</si>
  <si>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</si>
  <si>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</si>
  <si>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</si>
  <si>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</si>
  <si>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</si>
  <si>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</si>
  <si>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</si>
  <si>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</si>
  <si>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</si>
  <si>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</si>
  <si>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</si>
  <si>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</si>
  <si>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</si>
  <si>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</si>
  <si>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</si>
  <si>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</si>
  <si>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</si>
  <si>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</si>
  <si>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</si>
  <si>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</si>
  <si>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</si>
  <si>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</si>
  <si>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</si>
  <si>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</si>
  <si>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</si>
  <si>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</si>
  <si>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</si>
  <si>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</si>
  <si>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</si>
  <si>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</si>
  <si>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</si>
  <si>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</si>
  <si>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</si>
  <si>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</si>
  <si>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</si>
  <si>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</si>
  <si>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</si>
  <si>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</si>
  <si>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</si>
  <si>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</si>
  <si>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</si>
  <si>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</si>
  <si>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</si>
  <si>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</si>
  <si>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</si>
  <si>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</si>
  <si>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</si>
  <si>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</si>
  <si>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</si>
  <si>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</si>
  <si>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</si>
  <si>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</si>
  <si>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</si>
  <si>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</si>
  <si>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</si>
  <si>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</si>
  <si>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</si>
  <si>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</si>
  <si>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</si>
  <si>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</si>
  <si>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</si>
  <si>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</si>
  <si>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</si>
  <si>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</si>
  <si>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</si>
  <si>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</si>
  <si>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</si>
  <si>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</si>
  <si>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</si>
  <si>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</si>
  <si>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</si>
  <si>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</si>
  <si>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</si>
  <si>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</si>
  <si>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</si>
  <si>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</si>
  <si>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</si>
  <si>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</si>
  <si>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</si>
  <si>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</si>
  <si>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</si>
  <si>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</si>
  <si>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</si>
  <si>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</si>
  <si>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</si>
  <si>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</si>
  <si>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</si>
  <si>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</si>
  <si>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</si>
  <si>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</si>
  <si>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</si>
  <si>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</si>
  <si>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</si>
  <si>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</si>
  <si>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</si>
  <si>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</si>
  <si>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</si>
  <si>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</si>
  <si>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</si>
  <si>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</si>
  <si>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</si>
  <si>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</si>
  <si>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</si>
  <si>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</si>
  <si>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</si>
  <si>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</si>
  <si>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</si>
  <si>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</si>
  <si>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</si>
  <si>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</si>
  <si>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</si>
  <si>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</si>
  <si>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</si>
  <si>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</si>
  <si>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</si>
  <si>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</si>
  <si>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</si>
  <si>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</si>
  <si>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</si>
  <si>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</si>
  <si>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</si>
  <si>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</si>
  <si>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</si>
  <si>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</si>
  <si>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</si>
  <si>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</si>
  <si>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</si>
  <si>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</si>
  <si>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</si>
  <si>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</si>
  <si>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</si>
  <si>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</si>
  <si>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</si>
  <si>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</si>
  <si>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</si>
  <si>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</si>
  <si>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</si>
  <si>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</si>
  <si>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</si>
  <si>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</si>
  <si>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</si>
  <si>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</si>
  <si>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</si>
  <si>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</si>
  <si>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</si>
  <si>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</si>
  <si>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</si>
  <si>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</si>
  <si>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</si>
  <si>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</si>
  <si>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</si>
  <si>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</si>
  <si>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</si>
  <si>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</si>
  <si>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</si>
  <si>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</si>
  <si>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</si>
  <si>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</si>
  <si>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</si>
  <si>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</si>
  <si>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</si>
  <si>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</si>
  <si>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</si>
  <si>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</si>
  <si>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</si>
  <si>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</si>
  <si>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</si>
  <si>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</si>
  <si>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</si>
  <si>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</si>
  <si>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</si>
  <si>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</si>
  <si>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</si>
  <si>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</si>
  <si>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</si>
  <si>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</si>
  <si>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</si>
  <si>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</si>
  <si>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</si>
  <si>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</si>
  <si>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</si>
  <si>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</si>
  <si>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</si>
  <si>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</si>
  <si>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</si>
  <si>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</si>
  <si>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</si>
  <si>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</si>
  <si>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</si>
  <si>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</si>
  <si>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</si>
  <si>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</si>
  <si>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</si>
  <si>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</si>
  <si>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</si>
  <si>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</si>
  <si>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</si>
  <si>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</si>
  <si>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</si>
  <si>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</si>
  <si>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</si>
  <si>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</si>
  <si>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</si>
  <si>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</si>
  <si>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</si>
  <si>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</si>
  <si>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</si>
  <si>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</si>
  <si>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</si>
  <si>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</si>
  <si>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</si>
  <si>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</si>
  <si>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</si>
  <si>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</si>
  <si>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</si>
  <si>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</si>
  <si>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</si>
  <si>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</si>
  <si>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</si>
  <si>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</si>
  <si>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</si>
  <si>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</si>
  <si>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</si>
  <si>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</si>
  <si>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</si>
  <si>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</si>
  <si>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</si>
  <si>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</si>
  <si>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</si>
  <si>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</si>
  <si>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</si>
  <si>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</si>
  <si>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</si>
  <si>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</si>
  <si>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</si>
  <si>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</si>
  <si>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</si>
  <si>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</si>
  <si>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</si>
  <si>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</si>
  <si>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</si>
  <si>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</si>
  <si>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</si>
  <si>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</si>
  <si>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</si>
  <si>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</si>
  <si>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</si>
  <si>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</si>
  <si>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</si>
  <si>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</si>
  <si>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</si>
  <si>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</si>
  <si>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</si>
  <si>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</si>
  <si>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</si>
  <si>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</si>
  <si>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</si>
  <si>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</si>
  <si>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</si>
  <si>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</si>
  <si>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</si>
  <si>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</si>
  <si>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</si>
  <si>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</si>
  <si>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</si>
  <si>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</si>
  <si>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</si>
  <si>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</si>
  <si>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</si>
  <si>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</si>
  <si>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</si>
  <si>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</si>
  <si>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</si>
  <si>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</si>
  <si>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</si>
  <si>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</si>
  <si>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</si>
  <si>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</si>
  <si>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</si>
  <si>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</si>
  <si>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</si>
  <si>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</si>
  <si>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</si>
  <si>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</si>
  <si>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</si>
  <si>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</si>
  <si>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</si>
  <si>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</si>
  <si>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</si>
  <si>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</si>
  <si>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</si>
  <si>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</si>
  <si>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</si>
  <si>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</si>
  <si>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</si>
  <si>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</si>
  <si>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</si>
  <si>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</si>
  <si>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</si>
  <si>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</si>
  <si>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</si>
  <si>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</si>
  <si>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</si>
  <si>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</si>
  <si>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</si>
  <si>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</si>
  <si>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</si>
  <si>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</si>
  <si>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</si>
  <si>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</si>
  <si>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</si>
  <si>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</si>
  <si>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</si>
  <si>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</si>
  <si>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</si>
  <si>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</si>
  <si>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</si>
  <si>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</si>
  <si>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</si>
  <si>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</si>
  <si>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</si>
  <si>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</si>
  <si>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</si>
  <si>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</si>
  <si>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</si>
  <si>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</si>
  <si>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</si>
  <si>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</si>
  <si>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</si>
  <si>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</si>
  <si>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</si>
  <si>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</si>
  <si>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</si>
  <si>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</si>
  <si>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</si>
  <si>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</si>
  <si>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</si>
  <si>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</si>
  <si>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</si>
  <si>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</si>
  <si>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</si>
  <si>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</si>
  <si>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</si>
  <si>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</si>
  <si>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</si>
  <si>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</si>
  <si>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</si>
  <si>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</si>
  <si>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</si>
  <si>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</si>
  <si>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</si>
  <si>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</si>
  <si>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</si>
  <si>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</si>
  <si>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</si>
  <si>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</si>
  <si>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</si>
  <si>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</si>
  <si>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</si>
  <si>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</si>
  <si>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</si>
  <si>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</si>
  <si>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</si>
  <si>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</si>
  <si>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</si>
  <si>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</si>
  <si>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</si>
  <si>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</si>
  <si>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</si>
  <si>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</si>
  <si>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</si>
  <si>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</si>
  <si>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</si>
  <si>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</si>
  <si>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</si>
  <si>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</si>
  <si>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</si>
  <si>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</si>
  <si>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</si>
  <si>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</si>
  <si>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</si>
  <si>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</si>
  <si>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</si>
  <si>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</si>
  <si>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</si>
  <si>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</si>
  <si>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</si>
  <si>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</si>
  <si>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</si>
  <si>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</si>
  <si>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</si>
  <si>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</si>
  <si>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</si>
  <si>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</si>
  <si>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</si>
  <si>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</si>
  <si>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</si>
  <si>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</si>
  <si>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</si>
  <si>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</si>
  <si>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</si>
  <si>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</si>
  <si>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</si>
  <si>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</si>
  <si>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</si>
  <si>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</si>
  <si>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</si>
  <si>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</si>
  <si>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</si>
  <si>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</si>
  <si>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</si>
  <si>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</si>
  <si>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</si>
  <si>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</si>
  <si>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</si>
  <si>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</si>
  <si>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</si>
  <si>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</si>
  <si>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</si>
  <si>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</si>
  <si>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</si>
  <si>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</si>
  <si>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</si>
  <si>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</si>
  <si>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</si>
  <si>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</si>
  <si>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</si>
  <si>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</si>
  <si>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</si>
  <si>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</si>
  <si>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</si>
  <si>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</si>
  <si>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</si>
  <si>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</si>
  <si>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</si>
  <si>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</si>
  <si>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</si>
  <si>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</si>
  <si>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</si>
  <si>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</si>
  <si>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</si>
  <si>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</si>
  <si>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</si>
  <si>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</si>
  <si>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</si>
  <si>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</si>
  <si>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</si>
  <si>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</si>
  <si>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</si>
  <si>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</si>
  <si>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</si>
  <si>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</si>
  <si>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</si>
  <si>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</si>
  <si>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</si>
  <si>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</si>
  <si>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</si>
  <si>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</si>
  <si>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</si>
  <si>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</si>
  <si>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</si>
  <si>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</si>
  <si>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</si>
  <si>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</si>
  <si>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</si>
  <si>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</si>
  <si>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</si>
  <si>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</si>
  <si>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</si>
  <si>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</si>
  <si>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</si>
  <si>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</si>
  <si>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</si>
  <si>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</si>
  <si>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</si>
  <si>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</si>
  <si>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</si>
  <si>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</si>
  <si>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</si>
  <si>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</si>
  <si>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</si>
  <si>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</si>
  <si>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</si>
  <si>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</si>
  <si>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</si>
  <si>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</si>
  <si>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</si>
  <si>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</si>
  <si>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</si>
  <si>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</si>
  <si>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</si>
  <si>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</si>
  <si>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</si>
  <si>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</si>
  <si>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</si>
  <si>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</si>
  <si>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</si>
  <si>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</si>
  <si>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</si>
  <si>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</si>
  <si>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</si>
  <si>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</si>
  <si>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</si>
  <si>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</si>
  <si>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</si>
  <si>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</si>
  <si>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</si>
  <si>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</si>
  <si>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</si>
  <si>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</si>
  <si>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</si>
  <si>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</si>
  <si>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</si>
  <si>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</si>
  <si>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</si>
  <si>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</si>
  <si>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</si>
  <si>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</si>
  <si>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</si>
  <si>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</si>
  <si>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</si>
  <si>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</si>
  <si>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</si>
  <si>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</si>
  <si>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</si>
  <si>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</si>
  <si>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</si>
  <si>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</si>
  <si>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</si>
  <si>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</si>
  <si>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</si>
  <si>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</si>
  <si>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</si>
  <si>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</si>
  <si>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</si>
  <si>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</si>
  <si>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</si>
  <si>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</si>
  <si>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</si>
  <si>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</si>
  <si>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</si>
  <si>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</si>
  <si>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</si>
  <si>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</si>
  <si>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</si>
  <si>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</si>
  <si>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</si>
  <si>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</si>
  <si>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</si>
  <si>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</si>
  <si>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</si>
  <si>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</si>
  <si>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</si>
  <si>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</si>
  <si>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</si>
  <si>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</si>
  <si>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</si>
  <si>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</si>
  <si>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</si>
  <si>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</si>
  <si>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</si>
  <si>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</si>
  <si>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</si>
  <si>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</si>
  <si>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</si>
  <si>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</si>
  <si>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</si>
  <si>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</si>
  <si>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</si>
  <si>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</si>
  <si>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</si>
  <si>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</si>
  <si>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</si>
  <si>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</si>
  <si>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</si>
  <si>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</si>
  <si>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</si>
  <si>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</si>
  <si>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</si>
  <si>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</si>
  <si>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</si>
  <si>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</si>
  <si>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</si>
  <si>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</si>
  <si>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</si>
  <si>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</si>
  <si>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</si>
  <si>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</si>
  <si>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</si>
  <si>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</si>
  <si>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</si>
  <si>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</si>
  <si>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</si>
  <si>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</si>
  <si>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</si>
  <si>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</si>
  <si>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</si>
  <si>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</si>
  <si>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</si>
  <si>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</si>
  <si>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</si>
  <si>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</si>
  <si>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</si>
  <si>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</si>
  <si>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</si>
  <si>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</si>
  <si>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</si>
  <si>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</si>
  <si>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</si>
  <si>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</si>
  <si>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</si>
  <si>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</si>
  <si>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</si>
  <si>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</si>
  <si>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</si>
  <si>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</si>
  <si>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</si>
  <si>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</si>
  <si>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</si>
  <si>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</si>
  <si>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</si>
  <si>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</si>
  <si>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</si>
  <si>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</si>
  <si>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</si>
  <si>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</si>
  <si>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</si>
  <si>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</si>
  <si>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</si>
  <si>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</si>
  <si>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</si>
  <si>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</si>
  <si>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</si>
  <si>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</si>
  <si>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</si>
  <si>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</si>
  <si>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</si>
  <si>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</si>
  <si>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</si>
  <si>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</si>
  <si>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</si>
  <si>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</si>
  <si>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</si>
  <si>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</si>
  <si>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</si>
  <si>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</si>
  <si>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</si>
  <si>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</si>
  <si>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</si>
  <si>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</si>
  <si>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</si>
  <si>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</si>
  <si>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</si>
  <si>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</si>
  <si>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</si>
  <si>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</si>
  <si>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</si>
  <si>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</si>
  <si>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</si>
  <si>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</si>
  <si>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</si>
  <si>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</si>
  <si>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</si>
  <si>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</si>
  <si>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</si>
  <si>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</si>
  <si>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</si>
  <si>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</si>
  <si>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</si>
  <si>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</si>
  <si>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</si>
  <si>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</si>
  <si>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</si>
  <si>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</si>
  <si>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</si>
  <si>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</si>
  <si>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</si>
  <si>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</si>
  <si>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</si>
  <si>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</si>
  <si>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</si>
  <si>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</si>
  <si>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</si>
  <si>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</si>
  <si>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</si>
  <si>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</si>
  <si>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</si>
  <si>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</si>
  <si>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</si>
  <si>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</si>
  <si>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</si>
  <si>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</si>
  <si>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</si>
  <si>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</si>
  <si>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</si>
  <si>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</si>
  <si>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</si>
  <si>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</si>
  <si>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</si>
  <si>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</si>
  <si>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</si>
  <si>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</si>
  <si>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</si>
  <si>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</si>
  <si>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</si>
  <si>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</si>
  <si>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</si>
  <si>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</si>
  <si>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</si>
  <si>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</si>
  <si>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</si>
  <si>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</si>
  <si>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</si>
  <si>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</si>
  <si>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</si>
  <si>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</si>
  <si>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</si>
  <si>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</si>
  <si>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</si>
  <si>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</si>
  <si>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</si>
  <si>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</si>
  <si>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</si>
  <si>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</si>
  <si>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</si>
  <si>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</si>
  <si>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</si>
  <si>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</si>
  <si>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</si>
  <si>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</si>
  <si>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</si>
  <si>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</si>
  <si>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</si>
  <si>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</si>
  <si>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</si>
  <si>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</si>
  <si>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</si>
  <si>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</si>
  <si>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</si>
  <si>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</si>
  <si>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</si>
  <si>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</si>
  <si>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</si>
  <si>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</si>
  <si>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</si>
  <si>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</si>
  <si>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</si>
  <si>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</si>
  <si>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</si>
  <si>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</si>
  <si>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</si>
  <si>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</si>
  <si>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</si>
  <si>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</si>
  <si>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</si>
  <si>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</si>
  <si>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</si>
  <si>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</si>
  <si>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</si>
  <si>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</si>
  <si>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</si>
  <si>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</si>
  <si>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</si>
  <si>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</si>
  <si>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</si>
  <si>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</si>
  <si>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</si>
  <si>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</si>
  <si>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</si>
  <si>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</si>
  <si>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</si>
  <si>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</si>
  <si>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</si>
  <si>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</si>
  <si>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</si>
  <si>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</si>
  <si>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</si>
  <si>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</si>
  <si>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</si>
  <si>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</si>
  <si>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</si>
  <si>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</si>
  <si>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</si>
  <si>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</si>
  <si>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</si>
  <si>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</si>
  <si>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</si>
  <si>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</si>
  <si>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</si>
  <si>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</si>
  <si>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</si>
  <si>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</si>
  <si>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</si>
  <si>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</si>
  <si>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</si>
  <si>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</si>
  <si>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</si>
  <si>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</si>
  <si>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</si>
  <si>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</si>
  <si>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</si>
  <si>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</si>
  <si>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</si>
  <si>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</si>
  <si>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</si>
  <si>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</si>
  <si>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</si>
  <si>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</si>
  <si>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</si>
  <si>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</si>
  <si>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</si>
  <si>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</si>
  <si>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</si>
  <si>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</si>
  <si>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</si>
  <si>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</si>
  <si>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</si>
  <si>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</si>
  <si>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</si>
  <si>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</si>
  <si>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</si>
  <si>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</si>
  <si>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</si>
  <si>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</si>
  <si>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</si>
  <si>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</si>
  <si>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</si>
  <si>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</si>
  <si>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</si>
  <si>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</si>
  <si>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</si>
  <si>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</si>
  <si>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</si>
  <si>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</si>
  <si>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</si>
  <si>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</si>
  <si>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</si>
  <si>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</si>
  <si>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</si>
  <si>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</si>
  <si>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</si>
  <si>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</si>
  <si>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</si>
  <si>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</si>
  <si>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</si>
  <si>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</si>
  <si>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</si>
  <si>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</si>
  <si>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</si>
  <si>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</si>
  <si>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</si>
  <si>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</si>
  <si>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</si>
  <si>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</si>
  <si>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</si>
  <si>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</si>
  <si>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</si>
  <si>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</si>
  <si>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</si>
  <si>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</si>
  <si>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</si>
  <si>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</si>
  <si>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</si>
  <si>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</si>
  <si>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</si>
  <si>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</si>
  <si>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</si>
  <si>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</si>
  <si>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</si>
  <si>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</si>
  <si>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</si>
  <si>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</si>
  <si>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</si>
  <si>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</si>
  <si>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</si>
  <si>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</si>
  <si>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</si>
  <si>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</si>
  <si>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</si>
  <si>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</si>
  <si>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</si>
  <si>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</si>
  <si>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</si>
  <si>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</si>
  <si>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</si>
  <si>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</si>
  <si>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</si>
  <si>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</si>
  <si>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</si>
  <si>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</si>
  <si>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</si>
  <si>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</si>
  <si>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</si>
  <si>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</si>
  <si>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</si>
  <si>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</si>
  <si>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</si>
  <si>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</si>
  <si>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</si>
  <si>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</si>
  <si>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</si>
  <si>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</si>
  <si>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</si>
  <si>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</si>
  <si>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</si>
  <si>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</si>
  <si>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</si>
  <si>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</si>
  <si>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</si>
  <si>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</si>
  <si>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</si>
  <si>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</si>
  <si>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</si>
  <si>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</si>
  <si>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</si>
  <si>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</si>
  <si>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</si>
  <si>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</si>
  <si>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</si>
  <si>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</si>
  <si>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</si>
  <si>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</si>
  <si>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</si>
  <si>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</si>
  <si>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</si>
  <si>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</si>
  <si>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</si>
  <si>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</si>
  <si>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</si>
  <si>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</si>
  <si>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</si>
  <si>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</si>
  <si>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</si>
  <si>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</si>
  <si>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</si>
  <si>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</si>
  <si>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</si>
  <si>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</si>
  <si>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</si>
  <si>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</si>
  <si>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</si>
  <si>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</si>
  <si>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</si>
  <si>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</si>
  <si>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</si>
  <si>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</si>
  <si>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</si>
  <si>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</si>
  <si>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</si>
  <si>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</si>
  <si>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</si>
  <si>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</si>
  <si>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</si>
  <si>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</si>
  <si>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</si>
  <si>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</si>
  <si>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</si>
  <si>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</si>
  <si>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</si>
  <si>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</si>
  <si>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</si>
  <si>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</si>
  <si>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</si>
  <si>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</si>
  <si>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</si>
  <si>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</si>
  <si>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</si>
  <si>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</si>
  <si>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</si>
  <si>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</si>
  <si>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</si>
  <si>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</si>
  <si>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</si>
  <si>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</si>
  <si>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</si>
  <si>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</si>
  <si>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</si>
  <si>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</si>
  <si>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</si>
  <si>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</si>
  <si>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</si>
  <si>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</si>
  <si>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</si>
  <si>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</si>
  <si>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</si>
  <si>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</si>
  <si>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</si>
  <si>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</si>
  <si>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</si>
  <si>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</si>
  <si>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</si>
  <si>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</si>
  <si>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</si>
  <si>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</si>
  <si>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</si>
  <si>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</si>
  <si>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</si>
  <si>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</si>
  <si>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</si>
  <si>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</si>
  <si>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</si>
  <si>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</si>
  <si>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</si>
  <si>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</si>
  <si>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</si>
  <si>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</si>
  <si>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</si>
  <si>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</si>
  <si>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</si>
  <si>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</si>
  <si>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</si>
  <si>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</si>
  <si>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</si>
  <si>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</si>
  <si>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</si>
  <si>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</si>
  <si>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</si>
  <si>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</si>
  <si>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</si>
  <si>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</si>
  <si>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</si>
  <si>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</si>
  <si>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</si>
  <si>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</si>
  <si>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</si>
  <si>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</si>
  <si>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</si>
  <si>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</si>
  <si>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</si>
  <si>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</si>
  <si>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</si>
  <si>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</si>
  <si>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</si>
  <si>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</si>
  <si>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</si>
  <si>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</si>
  <si>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</si>
  <si>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</si>
  <si>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</si>
  <si>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</si>
  <si>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</si>
  <si>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</si>
  <si>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</si>
  <si>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</si>
  <si>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</si>
  <si>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</si>
  <si>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</si>
  <si>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</si>
  <si>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</si>
  <si>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</si>
  <si>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</si>
  <si>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</si>
  <si>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</si>
  <si>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</si>
  <si>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</si>
  <si>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</si>
  <si>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</si>
  <si>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</si>
  <si>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</si>
  <si>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</si>
  <si>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</si>
  <si>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</si>
  <si>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</si>
  <si>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</si>
  <si>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</si>
  <si>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</si>
  <si>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</si>
  <si>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</si>
  <si>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</si>
  <si>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</si>
  <si>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</si>
  <si>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</si>
  <si>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</si>
  <si>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</si>
  <si>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</si>
  <si>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</si>
  <si>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</si>
  <si>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</si>
  <si>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</si>
  <si>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</si>
  <si>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</si>
  <si>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</si>
  <si>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</si>
  <si>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</si>
  <si>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</si>
  <si>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</si>
  <si>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</si>
  <si>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</si>
  <si>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</si>
  <si>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</si>
  <si>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</si>
  <si>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</si>
  <si>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</si>
  <si>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</si>
  <si>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</si>
  <si>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</si>
  <si>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</si>
  <si>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</si>
  <si>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</si>
  <si>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</si>
  <si>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</si>
  <si>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</si>
  <si>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</si>
  <si>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</si>
  <si>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</si>
  <si>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</si>
  <si>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</si>
  <si>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</si>
  <si>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</si>
  <si>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</si>
  <si>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</si>
  <si>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</si>
  <si>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</si>
  <si>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</si>
  <si>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</si>
  <si>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</si>
  <si>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</si>
  <si>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</si>
  <si>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</si>
  <si>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</si>
  <si>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</si>
  <si>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</si>
  <si>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</si>
  <si>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</si>
  <si>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</si>
  <si>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</si>
  <si>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</si>
  <si>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</si>
  <si>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</si>
  <si>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</si>
  <si>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</si>
  <si>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</si>
  <si>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</si>
  <si>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</si>
  <si>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</si>
  <si>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</si>
  <si>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</si>
  <si>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</si>
  <si>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</si>
  <si>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</si>
  <si>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</si>
  <si>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</si>
  <si>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</si>
  <si>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</si>
  <si>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</si>
  <si>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</si>
  <si>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</si>
  <si>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</si>
  <si>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</si>
  <si>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</si>
  <si>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</si>
  <si>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</si>
  <si>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</si>
  <si>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</si>
  <si>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</si>
  <si>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</si>
  <si>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</si>
  <si>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</si>
  <si>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</si>
  <si>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</si>
  <si>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</si>
  <si>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</si>
  <si>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</si>
  <si>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</si>
  <si>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</si>
  <si>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</si>
  <si>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</si>
  <si>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</si>
  <si>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</si>
  <si>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</si>
  <si>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</si>
  <si>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</si>
  <si>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</si>
  <si>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</si>
  <si>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</si>
  <si>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</si>
  <si>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</si>
  <si>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</si>
  <si>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</si>
  <si>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</si>
  <si>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</si>
  <si>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</si>
  <si>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</si>
  <si>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</si>
  <si>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</si>
  <si>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</si>
  <si>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</si>
  <si>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</si>
  <si>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</si>
  <si>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</si>
  <si>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</si>
  <si>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</si>
  <si>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</si>
  <si>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</si>
  <si>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</si>
  <si>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</si>
  <si>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</si>
  <si>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</si>
  <si>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</si>
  <si>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</si>
  <si>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</si>
  <si>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</si>
  <si>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</si>
  <si>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</si>
  <si>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</si>
  <si>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</si>
  <si>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</si>
  <si>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</si>
  <si>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</si>
  <si>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</si>
  <si>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</si>
  <si>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</si>
  <si>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</si>
  <si>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</si>
  <si>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</si>
  <si>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</si>
  <si>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</si>
  <si>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</si>
  <si>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</si>
  <si>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</si>
  <si>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</si>
  <si>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</si>
  <si>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</si>
  <si>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</si>
  <si>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</si>
  <si>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</si>
  <si>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</si>
  <si>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</si>
  <si>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</si>
  <si>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</si>
  <si>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</si>
  <si>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</si>
  <si>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</si>
  <si>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</si>
  <si>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</si>
  <si>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</si>
  <si>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</si>
  <si>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</si>
  <si>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</si>
  <si>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</si>
  <si>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</si>
  <si>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</si>
  <si>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</si>
  <si>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</si>
  <si>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</si>
  <si>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</si>
  <si>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</si>
  <si>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</si>
  <si>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</si>
  <si>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</si>
  <si>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</si>
  <si>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</si>
  <si>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</si>
  <si>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</si>
  <si>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</si>
  <si>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</si>
  <si>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</si>
  <si>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</si>
  <si>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</si>
  <si>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</si>
  <si>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</si>
  <si>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</si>
  <si>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</si>
  <si>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</si>
  <si>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</si>
  <si>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</si>
  <si>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</si>
  <si>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</si>
  <si>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</si>
  <si>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</si>
  <si>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</si>
  <si>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</si>
  <si>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</si>
  <si>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</si>
  <si>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</si>
  <si>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</si>
  <si>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</si>
  <si>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</si>
  <si>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</si>
  <si>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</si>
  <si>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</si>
  <si>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</si>
  <si>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</si>
  <si>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</si>
  <si>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</si>
  <si>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</si>
  <si>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</si>
  <si>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</si>
  <si>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</si>
  <si>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</si>
  <si>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</si>
  <si>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</si>
  <si>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</si>
  <si>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</si>
  <si>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</si>
  <si>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</si>
  <si>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</si>
  <si>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</si>
  <si>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</si>
  <si>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</si>
  <si>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</si>
  <si>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</si>
  <si>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</si>
  <si>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</si>
  <si>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</si>
  <si>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</si>
  <si>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</si>
  <si>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</si>
  <si>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</si>
  <si>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</si>
  <si>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</si>
  <si>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</si>
  <si>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</si>
  <si>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</si>
  <si>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</si>
  <si>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</si>
  <si>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</si>
  <si>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</si>
  <si>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</si>
  <si>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</si>
  <si>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</si>
  <si>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</si>
  <si>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</si>
  <si>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</si>
  <si>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</si>
  <si>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</si>
  <si>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</si>
  <si>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</si>
  <si>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</si>
  <si>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</si>
  <si>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</si>
  <si>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</si>
  <si>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</si>
  <si>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</si>
  <si>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</si>
  <si>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</si>
  <si>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</si>
  <si>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</si>
  <si>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</si>
  <si>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</si>
  <si>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</si>
  <si>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</si>
  <si>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</si>
  <si>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</si>
  <si>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</si>
  <si>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</si>
  <si>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</si>
  <si>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</si>
  <si>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</si>
  <si>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</si>
  <si>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</si>
  <si>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</si>
  <si>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</si>
  <si>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</si>
  <si>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</si>
  <si>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</si>
  <si>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</si>
  <si>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</si>
  <si>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</si>
  <si>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</si>
  <si>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</si>
  <si>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</si>
  <si>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</si>
  <si>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</si>
  <si>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</si>
  <si>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</si>
  <si>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</si>
  <si>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</si>
  <si>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</si>
  <si>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</si>
  <si>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</si>
  <si>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</si>
  <si>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</si>
  <si>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</si>
  <si>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</si>
  <si>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</si>
  <si>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</si>
  <si>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</si>
  <si>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</si>
  <si>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</si>
  <si>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</si>
  <si>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</si>
  <si>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</si>
  <si>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</si>
  <si>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</si>
  <si>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</si>
  <si>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</si>
  <si>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</si>
  <si>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</si>
  <si>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</si>
  <si>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</si>
  <si>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</si>
  <si>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</si>
  <si>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</si>
  <si>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</si>
  <si>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</si>
  <si>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</si>
  <si>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</si>
  <si>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</si>
  <si>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</si>
  <si>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</si>
  <si>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</si>
  <si>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</si>
  <si>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</si>
  <si>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</si>
  <si>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</si>
  <si>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</si>
  <si>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</si>
  <si>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</si>
  <si>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</si>
  <si>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</si>
  <si>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</si>
  <si>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</si>
  <si>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</si>
  <si>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</si>
  <si>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</si>
  <si>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</si>
  <si>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</si>
  <si>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</si>
  <si>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</si>
  <si>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</si>
  <si>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</si>
  <si>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</si>
  <si>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</si>
  <si>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</si>
  <si>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</si>
  <si>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</si>
  <si>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</si>
  <si>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</si>
  <si>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</si>
  <si>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</si>
  <si>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</si>
  <si>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</si>
  <si>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</si>
  <si>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</si>
  <si>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</si>
  <si>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</si>
  <si>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</si>
  <si>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</si>
  <si>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</si>
  <si>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</si>
  <si>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</si>
  <si>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</si>
  <si>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</si>
  <si>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</si>
  <si>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</si>
  <si>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</si>
  <si>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</si>
  <si>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</si>
  <si>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</si>
  <si>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</si>
  <si>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</si>
  <si>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</si>
  <si>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</si>
  <si>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</si>
  <si>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</si>
  <si>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</si>
  <si>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</si>
  <si>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</si>
  <si>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</si>
  <si>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</si>
  <si>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</si>
  <si>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</si>
  <si>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</si>
  <si>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</si>
  <si>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</si>
  <si>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</si>
  <si>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</si>
  <si>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</si>
  <si>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</si>
  <si>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</si>
  <si>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</si>
  <si>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</si>
  <si>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</si>
  <si>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</si>
  <si>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</si>
  <si>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</si>
  <si>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</si>
  <si>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</si>
  <si>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</si>
  <si>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</si>
  <si>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</si>
  <si>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</si>
  <si>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</si>
  <si>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</si>
  <si>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</si>
  <si>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</si>
  <si>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</si>
  <si>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</si>
  <si>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</si>
  <si>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</si>
  <si>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</si>
  <si>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</si>
  <si>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</si>
  <si>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</si>
  <si>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</si>
  <si>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</si>
  <si>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</si>
  <si>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</si>
  <si>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</si>
  <si>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</si>
  <si>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</si>
  <si>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</si>
  <si>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</si>
  <si>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</si>
  <si>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</si>
  <si>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</si>
  <si>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</si>
  <si>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</si>
  <si>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</si>
  <si>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</si>
  <si>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</si>
  <si>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</si>
  <si>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</si>
  <si>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</si>
  <si>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</si>
  <si>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</si>
  <si>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</si>
  <si>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</si>
  <si>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</si>
  <si>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</si>
  <si>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</si>
  <si>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</si>
  <si>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</si>
  <si>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</si>
  <si>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</si>
  <si>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</si>
  <si>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</si>
  <si>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</si>
  <si>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</si>
  <si>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</si>
  <si>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</si>
  <si>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</si>
  <si>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</si>
  <si>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</si>
  <si>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</si>
  <si>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</si>
  <si>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</si>
  <si>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</si>
  <si>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</si>
  <si>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</si>
  <si>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</si>
  <si>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</si>
  <si>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</si>
  <si>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</si>
  <si>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</si>
  <si>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</si>
  <si>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</si>
  <si>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</si>
  <si>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</si>
  <si>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</si>
  <si>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</si>
  <si>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</si>
  <si>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</si>
  <si>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</si>
  <si>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</si>
  <si>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</si>
  <si>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</si>
  <si>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</si>
  <si>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</si>
  <si>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</si>
  <si>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</si>
  <si>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</si>
  <si>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</si>
  <si>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</si>
  <si>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</si>
  <si>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</si>
  <si>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</si>
  <si>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</si>
  <si>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</si>
  <si>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</si>
  <si>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</si>
  <si>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</si>
  <si>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</si>
  <si>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</si>
  <si>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</si>
  <si>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</si>
  <si>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</si>
  <si>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</si>
  <si>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</si>
  <si>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</si>
  <si>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</si>
  <si>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</si>
  <si>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</si>
  <si>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</si>
  <si>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</si>
  <si>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</si>
  <si>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</si>
  <si>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</si>
  <si>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</si>
  <si>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</si>
  <si>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</si>
  <si>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</si>
  <si>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</si>
  <si>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</si>
  <si>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</si>
  <si>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</si>
  <si>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</si>
  <si>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</si>
  <si>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</si>
  <si>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</si>
  <si>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</si>
  <si>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</si>
  <si>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</si>
  <si>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</si>
  <si>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</si>
  <si>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</si>
  <si>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</si>
  <si>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</si>
  <si>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</si>
  <si>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</si>
  <si>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</si>
  <si>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</si>
  <si>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</si>
  <si>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</si>
  <si>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</si>
  <si>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</si>
  <si>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</si>
  <si>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</si>
  <si>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</si>
  <si>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</si>
  <si>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</si>
  <si>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</si>
  <si>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</si>
  <si>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</si>
  <si>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</si>
  <si>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</si>
  <si>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</si>
  <si>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</si>
  <si>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</si>
  <si>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</si>
  <si>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</si>
  <si>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</si>
  <si>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</si>
  <si>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</si>
  <si>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</si>
  <si>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</si>
  <si>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</si>
  <si>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</si>
  <si>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</si>
  <si>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</si>
  <si>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</si>
  <si>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</si>
  <si>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</si>
  <si>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</si>
  <si>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</si>
  <si>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</si>
  <si>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</si>
  <si>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</si>
  <si>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</si>
  <si>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</si>
  <si>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</si>
  <si>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</si>
  <si>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</si>
  <si>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</si>
  <si>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</si>
  <si>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</si>
  <si>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</si>
  <si>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</si>
  <si>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</si>
  <si>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</si>
  <si>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</si>
  <si>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</si>
  <si>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</si>
  <si>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</si>
  <si>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</si>
  <si>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</si>
  <si>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</si>
  <si>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</si>
  <si>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</si>
  <si>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</si>
  <si>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</si>
  <si>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</si>
  <si>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</si>
  <si>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</si>
  <si>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</si>
  <si>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</si>
  <si>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</si>
  <si>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</si>
  <si>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</si>
  <si>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</si>
  <si>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</si>
  <si>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</si>
  <si>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</si>
  <si>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</si>
  <si>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</si>
  <si>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</si>
  <si>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</si>
  <si>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</si>
  <si>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</si>
  <si>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</si>
  <si>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</si>
  <si>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</si>
  <si>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</si>
  <si>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</si>
  <si>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</si>
  <si>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</si>
  <si>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</si>
  <si>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</si>
  <si>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</si>
  <si>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</si>
  <si>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</si>
  <si>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</si>
  <si>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</si>
  <si>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</si>
  <si>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</si>
  <si>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</si>
  <si>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</si>
  <si>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</si>
  <si>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</si>
  <si>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</si>
  <si>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</si>
  <si>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</si>
  <si>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</si>
  <si>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</si>
  <si>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</si>
  <si>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</si>
  <si>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</si>
  <si>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</si>
  <si>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</si>
  <si>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</si>
  <si>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</si>
  <si>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</si>
  <si>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</si>
  <si>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</si>
  <si>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</si>
  <si>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</si>
  <si>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</si>
  <si>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</si>
  <si>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</si>
  <si>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</si>
  <si>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</si>
  <si>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</si>
  <si>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</si>
  <si>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</si>
  <si>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</si>
  <si>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</si>
  <si>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</si>
  <si>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</si>
  <si>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</si>
  <si>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</si>
  <si>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</si>
  <si>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</si>
  <si>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</si>
  <si>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</si>
  <si>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</si>
  <si>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</si>
  <si>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</si>
  <si>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</si>
  <si>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</si>
  <si>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</si>
  <si>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</si>
  <si>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</si>
  <si>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</si>
  <si>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</si>
  <si>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</si>
  <si>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</si>
  <si>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</si>
  <si>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</si>
  <si>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</si>
  <si>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</si>
  <si>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</si>
  <si>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</si>
  <si>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</si>
  <si>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</si>
  <si>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</si>
  <si>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</si>
  <si>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</si>
  <si>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</si>
  <si>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</si>
  <si>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</si>
  <si>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</si>
  <si>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</si>
  <si>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</si>
  <si>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</si>
  <si>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</si>
  <si>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</si>
  <si>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</si>
  <si>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</si>
  <si>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</si>
  <si>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</si>
  <si>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</si>
  <si>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</si>
  <si>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</si>
  <si>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</si>
  <si>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</si>
  <si>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</si>
  <si>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</si>
  <si>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</si>
  <si>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</si>
  <si>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</si>
  <si>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</si>
  <si>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</si>
  <si>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</si>
  <si>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</si>
  <si>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</si>
  <si>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</si>
  <si>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</si>
  <si>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</si>
  <si>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</si>
  <si>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</si>
  <si>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</si>
  <si>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</si>
  <si>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</si>
  <si>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</si>
  <si>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</si>
  <si>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</si>
  <si>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</si>
  <si>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</si>
  <si>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</si>
  <si>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</si>
  <si>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</si>
  <si>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</si>
  <si>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</si>
  <si>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</si>
  <si>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</si>
  <si>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</si>
  <si>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</si>
  <si>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</si>
  <si>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</si>
  <si>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</si>
  <si>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</si>
  <si>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</si>
  <si>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</si>
  <si>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</si>
  <si>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</si>
  <si>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</si>
  <si>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</si>
  <si>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</si>
  <si>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</si>
  <si>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</si>
  <si>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</si>
  <si>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</si>
  <si>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</si>
  <si>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</si>
  <si>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</si>
  <si>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</si>
  <si>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</si>
  <si>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</si>
  <si>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</si>
  <si>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</si>
  <si>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</si>
  <si>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</si>
  <si>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</si>
  <si>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</si>
  <si>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</si>
  <si>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</si>
  <si>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</si>
  <si>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</si>
  <si>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</si>
  <si>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</si>
  <si>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</si>
  <si>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</si>
  <si>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</si>
  <si>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</si>
  <si>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</si>
  <si>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</si>
  <si>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</si>
  <si>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</si>
  <si>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</si>
  <si>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</si>
  <si>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</si>
  <si>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</si>
  <si>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</si>
  <si>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</si>
  <si>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</si>
  <si>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</si>
  <si>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</si>
  <si>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</si>
  <si>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</si>
  <si>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</si>
  <si>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</si>
  <si>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</si>
  <si>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</si>
  <si>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</si>
  <si>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</si>
  <si>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</si>
  <si>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</si>
  <si>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</si>
  <si>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</si>
  <si>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</si>
  <si>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</si>
  <si>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</si>
  <si>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</si>
  <si>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</si>
  <si>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</si>
  <si>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</si>
  <si>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</si>
  <si>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</si>
  <si>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</si>
  <si>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</si>
  <si>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</si>
  <si>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</si>
  <si>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</si>
  <si>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</si>
  <si>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</si>
  <si>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</si>
  <si>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</si>
  <si>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</si>
  <si>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</si>
  <si>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</si>
  <si>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</si>
  <si>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</si>
  <si>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</si>
  <si>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</si>
  <si>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</si>
  <si>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</si>
  <si>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</si>
  <si>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</si>
  <si>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</si>
  <si>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</si>
  <si>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</si>
  <si>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</si>
  <si>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</si>
  <si>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</si>
  <si>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</si>
  <si>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</si>
  <si>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</si>
  <si>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</si>
  <si>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</si>
  <si>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</si>
  <si>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</si>
  <si>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</si>
  <si>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</si>
  <si>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</si>
  <si>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</si>
  <si>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</si>
  <si>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</si>
  <si>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</si>
  <si>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</si>
  <si>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</si>
  <si>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</si>
  <si>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</si>
  <si>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</si>
  <si>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</si>
  <si>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</si>
  <si>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</si>
  <si>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</si>
  <si>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</si>
  <si>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</si>
  <si>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</si>
  <si>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</si>
  <si>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</si>
  <si>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</si>
  <si>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</si>
  <si>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</si>
  <si>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</si>
  <si>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</si>
  <si>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</si>
  <si>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</si>
  <si>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</si>
  <si>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</si>
  <si>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</si>
  <si>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</si>
  <si>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</si>
  <si>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</si>
  <si>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</si>
  <si>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</si>
  <si>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</si>
  <si>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</si>
  <si>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</si>
  <si>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</si>
  <si>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</si>
  <si>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</si>
  <si>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</si>
  <si>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</si>
  <si>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</si>
  <si>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</si>
  <si>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</si>
  <si>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</si>
  <si>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</si>
  <si>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</si>
  <si>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</si>
  <si>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</si>
  <si>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</si>
  <si>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</si>
  <si>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</si>
  <si>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</si>
  <si>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</si>
  <si>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</si>
  <si>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</si>
  <si>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</si>
  <si>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</si>
  <si>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</si>
  <si>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</si>
  <si>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</si>
  <si>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</si>
  <si>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</si>
  <si>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</si>
  <si>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</si>
  <si>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</si>
  <si>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</si>
  <si>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</si>
  <si>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</si>
  <si>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</si>
  <si>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</si>
  <si>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</si>
  <si>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</si>
  <si>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</si>
  <si>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</si>
  <si>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</si>
  <si>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</si>
  <si>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</si>
  <si>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</si>
  <si>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</si>
  <si>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</si>
  <si>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</si>
  <si>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</si>
  <si>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</si>
  <si>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</si>
  <si>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</si>
  <si>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</si>
  <si>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</si>
  <si>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</si>
  <si>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</si>
  <si>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</si>
  <si>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</si>
  <si>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</si>
  <si>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</si>
  <si>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</si>
  <si>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</si>
  <si>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</si>
  <si>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</si>
  <si>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</si>
  <si>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</si>
  <si>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</si>
  <si>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</si>
  <si>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</si>
  <si>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</si>
  <si>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</si>
  <si>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</si>
  <si>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</si>
  <si>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</si>
  <si>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</si>
  <si>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</si>
  <si>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</si>
  <si>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</si>
  <si>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</si>
  <si>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</si>
  <si>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</si>
  <si>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</si>
  <si>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</si>
  <si>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</si>
  <si>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</si>
  <si>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</si>
  <si>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</si>
  <si>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</si>
  <si>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</si>
  <si>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</si>
  <si>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</si>
  <si>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</si>
  <si>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</si>
  <si>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</si>
  <si>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</si>
  <si>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</si>
  <si>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</si>
  <si>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</si>
  <si>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</si>
  <si>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</si>
  <si>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</si>
  <si>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</si>
  <si>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</si>
  <si>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</si>
  <si>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</si>
  <si>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</si>
  <si>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</si>
  <si>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</si>
  <si>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</si>
  <si>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</si>
  <si>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</si>
  <si>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</si>
  <si>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</si>
  <si>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</si>
  <si>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</si>
  <si>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</si>
  <si>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</si>
  <si>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</si>
  <si>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</si>
  <si>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</si>
  <si>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</si>
  <si>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</si>
  <si>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</si>
  <si>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</si>
  <si>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</si>
  <si>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</si>
  <si>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</si>
  <si>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</si>
  <si>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</si>
  <si>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</si>
  <si>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</si>
  <si>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</si>
  <si>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</si>
  <si>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</si>
  <si>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</si>
  <si>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</si>
  <si>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</si>
  <si>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</si>
  <si>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</si>
  <si>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</si>
  <si>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</si>
  <si>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</si>
  <si>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</si>
  <si>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</si>
  <si>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</si>
  <si>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</si>
  <si>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</si>
  <si>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</si>
  <si>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</si>
  <si>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</si>
  <si>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</si>
  <si>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</si>
  <si>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</si>
  <si>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</si>
  <si>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</si>
  <si>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</si>
  <si>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</si>
  <si>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</si>
  <si>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</si>
  <si>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</si>
  <si>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</si>
  <si>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</si>
  <si>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</si>
  <si>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</si>
  <si>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</si>
  <si>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</si>
  <si>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</si>
  <si>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</si>
  <si>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</si>
  <si>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</si>
  <si>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</si>
  <si>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</si>
  <si>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</si>
  <si>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</si>
  <si>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</si>
  <si>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</si>
  <si>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</si>
  <si>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</si>
  <si>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</si>
  <si>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</si>
  <si>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</si>
  <si>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</si>
  <si>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</si>
  <si>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</si>
  <si>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</si>
  <si>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</si>
  <si>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</si>
  <si>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</si>
  <si>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</si>
  <si>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</si>
  <si>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</si>
  <si>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</si>
  <si>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</si>
  <si>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</si>
  <si>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</si>
  <si>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</si>
  <si>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</si>
  <si>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</si>
  <si>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</si>
  <si>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</si>
  <si>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</si>
  <si>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</si>
  <si>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</si>
  <si>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</si>
  <si>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</si>
  <si>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</si>
  <si>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</si>
  <si>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</si>
  <si>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</si>
  <si>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</si>
  <si>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</si>
  <si>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</si>
  <si>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</si>
  <si>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</si>
  <si>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</si>
  <si>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</si>
  <si>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</si>
  <si>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</si>
  <si>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</si>
  <si>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</si>
  <si>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</si>
  <si>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</si>
  <si>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</si>
  <si>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</si>
  <si>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</si>
  <si>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</si>
  <si>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</si>
  <si>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</si>
  <si>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</si>
  <si>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</si>
  <si>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</si>
  <si>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</si>
  <si>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</si>
  <si>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</si>
  <si>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</si>
  <si>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</si>
  <si>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</si>
  <si>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</si>
  <si>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</si>
  <si>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</si>
  <si>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</si>
  <si>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</si>
  <si>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</si>
  <si>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</si>
  <si>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</si>
  <si>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</si>
  <si>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</si>
  <si>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</si>
  <si>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</si>
  <si>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</si>
  <si>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</si>
  <si>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</si>
  <si>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</si>
  <si>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</si>
  <si>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</si>
  <si>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</si>
  <si>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</si>
  <si>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</si>
  <si>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</si>
  <si>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</si>
  <si>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</si>
  <si>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</si>
  <si>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</si>
  <si>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</si>
  <si>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</si>
  <si>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</si>
  <si>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</si>
  <si>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</si>
  <si>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</si>
  <si>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</si>
  <si>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</si>
  <si>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</si>
  <si>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</si>
  <si>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</si>
  <si>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</si>
  <si>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</si>
  <si>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</si>
  <si>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</si>
  <si>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</si>
  <si>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</si>
  <si>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</si>
  <si>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</si>
  <si>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</si>
  <si>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</si>
  <si>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</si>
  <si>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</si>
  <si>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</si>
  <si>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</si>
  <si>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</si>
  <si>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</si>
  <si>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</si>
  <si>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</si>
  <si>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</si>
  <si>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</si>
  <si>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</si>
  <si>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</si>
  <si>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</si>
  <si>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</si>
  <si>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</si>
  <si>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</si>
  <si>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</si>
  <si>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</si>
  <si>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</si>
  <si>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</si>
  <si>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</si>
  <si>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</si>
  <si>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</si>
  <si>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</si>
  <si>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</si>
  <si>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</si>
  <si>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</si>
  <si>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</si>
  <si>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</si>
  <si>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</si>
  <si>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</si>
  <si>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</si>
  <si>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</si>
  <si>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</si>
  <si>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</si>
  <si>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</si>
  <si>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</si>
  <si>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</si>
  <si>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</si>
  <si>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</si>
  <si>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</si>
  <si>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</si>
  <si>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</si>
  <si>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</si>
  <si>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</si>
  <si>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</si>
  <si>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</si>
  <si>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</si>
  <si>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</si>
  <si>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</si>
  <si>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</si>
  <si>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</si>
  <si>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</si>
  <si>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</si>
  <si>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</si>
  <si>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</si>
  <si>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</si>
  <si>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</si>
  <si>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</si>
  <si>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</si>
  <si>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</si>
  <si>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</si>
  <si>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</si>
  <si>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</si>
  <si>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</si>
  <si>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</si>
  <si>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</si>
  <si>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</si>
  <si>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</si>
  <si>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</si>
  <si>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</si>
  <si>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</si>
  <si>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</si>
  <si>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</si>
  <si>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</si>
  <si>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</si>
  <si>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</si>
  <si>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</si>
  <si>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</si>
  <si>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</si>
  <si>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</si>
  <si>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</si>
  <si>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</si>
  <si>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</si>
  <si>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</si>
  <si>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</si>
  <si>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</si>
  <si>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</si>
  <si>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</si>
  <si>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</si>
  <si>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</si>
  <si>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</si>
  <si>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</si>
  <si>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</si>
  <si>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</si>
  <si>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</si>
  <si>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</si>
  <si>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</si>
  <si>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</si>
  <si>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</si>
  <si>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</si>
  <si>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</si>
  <si>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</si>
  <si>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</si>
  <si>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</si>
  <si>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</si>
  <si>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</si>
  <si>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</si>
  <si>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</si>
  <si>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</si>
  <si>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</si>
  <si>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</si>
  <si>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</si>
  <si>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</si>
  <si>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</si>
  <si>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</si>
  <si>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</si>
  <si>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</si>
  <si>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</si>
  <si>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</si>
  <si>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</si>
  <si>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</si>
  <si>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</si>
  <si>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</si>
  <si>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</si>
  <si>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</si>
  <si>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</si>
  <si>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</si>
  <si>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</si>
  <si>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</si>
  <si>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</si>
  <si>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</si>
  <si>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</si>
  <si>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</si>
  <si>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</si>
  <si>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</si>
  <si>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</si>
  <si>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</si>
  <si>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</si>
  <si>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</si>
  <si>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</si>
  <si>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</si>
  <si>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</si>
  <si>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</si>
  <si>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</si>
  <si>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</si>
  <si>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</si>
  <si>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</si>
  <si>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</si>
  <si>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</si>
  <si>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</si>
  <si>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</si>
  <si>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</si>
  <si>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</si>
  <si>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</si>
  <si>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</si>
  <si>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</si>
  <si>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</si>
  <si>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</si>
  <si>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</si>
  <si>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</si>
  <si>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</si>
  <si>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</si>
  <si>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</si>
  <si>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</si>
  <si>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</si>
  <si>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</si>
  <si>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</si>
  <si>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</si>
  <si>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</si>
  <si>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</si>
  <si>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</si>
  <si>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</si>
  <si>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</si>
  <si>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</si>
  <si>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</si>
  <si>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</si>
  <si>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</si>
  <si>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</si>
  <si>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</si>
  <si>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</si>
  <si>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</si>
  <si>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</si>
  <si>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</si>
  <si>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</si>
  <si>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</si>
  <si>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</si>
  <si>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</si>
  <si>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</si>
  <si>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</si>
  <si>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</si>
  <si>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</si>
  <si>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</si>
  <si>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</si>
  <si>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</si>
  <si>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</si>
  <si>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</si>
  <si>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</si>
  <si>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</si>
  <si>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</si>
  <si>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</si>
  <si>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</si>
  <si>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</si>
  <si>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</si>
  <si>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</si>
  <si>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</si>
  <si>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</si>
  <si>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</si>
  <si>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</si>
  <si>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</si>
  <si>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</si>
  <si>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</si>
  <si>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</si>
  <si>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</si>
  <si>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</si>
  <si>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</si>
  <si>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</si>
  <si>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</si>
  <si>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</si>
  <si>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</si>
  <si>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</si>
  <si>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</si>
  <si>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</si>
  <si>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</si>
  <si>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</si>
  <si>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</si>
  <si>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</si>
  <si>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</si>
  <si>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</si>
  <si>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</si>
  <si>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</si>
  <si>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</si>
  <si>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</si>
  <si>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</si>
  <si>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</si>
  <si>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</si>
  <si>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</si>
  <si>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</si>
  <si>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</si>
  <si>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</si>
  <si>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</si>
  <si>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</si>
  <si>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</si>
  <si>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</si>
  <si>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</si>
  <si>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</si>
  <si>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</si>
  <si>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</si>
  <si>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</si>
  <si>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</si>
  <si>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</si>
  <si>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</si>
  <si>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</si>
  <si>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</si>
  <si>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</si>
  <si>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</si>
  <si>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</si>
  <si>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</si>
  <si>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</si>
  <si>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</si>
  <si>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</si>
  <si>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</si>
  <si>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</si>
  <si>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</si>
  <si>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</si>
  <si>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</si>
  <si>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</si>
  <si>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</si>
  <si>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</si>
  <si>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</si>
  <si>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</si>
  <si>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</si>
  <si>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</si>
  <si>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</si>
  <si>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</si>
  <si>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</si>
  <si>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</si>
  <si>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</si>
  <si>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</si>
  <si>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</si>
  <si>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</si>
  <si>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</si>
  <si>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</si>
  <si>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</si>
  <si>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</si>
  <si>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</si>
  <si>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</si>
  <si>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</si>
  <si>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</si>
  <si>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</si>
  <si>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</si>
  <si>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</si>
  <si>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</si>
  <si>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</si>
  <si>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</si>
  <si>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</si>
  <si>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</si>
  <si>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</si>
  <si>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</si>
  <si>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</si>
  <si>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</si>
  <si>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</si>
  <si>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</si>
  <si>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</si>
  <si>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</si>
  <si>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</si>
  <si>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</si>
  <si>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</si>
  <si>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</si>
  <si>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</si>
  <si>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</si>
  <si>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</si>
  <si>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</si>
  <si>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</si>
  <si>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</si>
  <si>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</si>
  <si>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</si>
  <si>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</si>
  <si>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</si>
  <si>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</si>
  <si>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</si>
  <si>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</si>
  <si>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</si>
  <si>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</si>
  <si>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</si>
  <si>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</si>
  <si>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</si>
  <si>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</si>
  <si>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</si>
  <si>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</si>
  <si>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</si>
  <si>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</si>
  <si>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</si>
  <si>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</si>
  <si>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</si>
  <si>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</si>
  <si>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</si>
  <si>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</si>
  <si>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</si>
  <si>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</si>
  <si>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</si>
  <si>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</si>
  <si>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</si>
  <si>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</si>
  <si>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</si>
  <si>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</si>
  <si>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</si>
  <si>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</si>
  <si>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</si>
  <si>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</si>
  <si>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</si>
  <si>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</si>
  <si>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</si>
  <si>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</si>
  <si>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</si>
  <si>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</si>
  <si>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</si>
  <si>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</si>
  <si>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</si>
  <si>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</si>
  <si>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</si>
  <si>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</si>
  <si>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</si>
  <si>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</si>
  <si>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</si>
  <si>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</si>
  <si>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</si>
  <si>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</si>
  <si>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</si>
  <si>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</si>
  <si>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</si>
  <si>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</si>
  <si>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</si>
  <si>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</si>
  <si>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</si>
  <si>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</si>
  <si>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</si>
  <si>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</si>
  <si>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</si>
  <si>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</si>
  <si>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</si>
  <si>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</si>
  <si>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</si>
  <si>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</si>
  <si>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</si>
  <si>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</si>
  <si>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</si>
  <si>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</si>
  <si>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</si>
  <si>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</si>
  <si>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</si>
  <si>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</si>
  <si>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</si>
  <si>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</si>
  <si>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</si>
  <si>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</si>
  <si>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</si>
  <si>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</si>
  <si>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</si>
  <si>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</si>
  <si>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</si>
  <si>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</si>
  <si>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</si>
  <si>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</si>
  <si>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</si>
  <si>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</si>
  <si>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</si>
  <si>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</si>
  <si>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</si>
  <si>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</si>
  <si>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</si>
  <si>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</si>
  <si>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</si>
  <si>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</si>
  <si>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</si>
  <si>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</si>
  <si>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</si>
  <si>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</si>
  <si>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</si>
  <si>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</si>
  <si>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</si>
  <si>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</si>
  <si>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</si>
  <si>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</si>
  <si>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</si>
  <si>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</si>
  <si>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</si>
  <si>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</si>
  <si>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</si>
  <si>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</si>
  <si>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</si>
  <si>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</si>
  <si>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</si>
  <si>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</si>
  <si>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</si>
  <si>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</si>
  <si>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</si>
  <si>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</si>
  <si>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</si>
  <si>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</si>
  <si>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</si>
  <si>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</si>
  <si>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</si>
  <si>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</si>
  <si>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</si>
  <si>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</si>
  <si>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</si>
  <si>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</si>
  <si>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</si>
  <si>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</si>
  <si>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</si>
  <si>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</si>
  <si>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</si>
  <si>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</si>
  <si>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</si>
  <si>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</si>
  <si>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</si>
  <si>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</si>
  <si>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</si>
  <si>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</si>
  <si>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</si>
  <si>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</si>
  <si>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</si>
  <si>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</si>
  <si>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</si>
  <si>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</si>
  <si>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</si>
  <si>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</si>
  <si>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</si>
  <si>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</si>
  <si>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</si>
  <si>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</si>
  <si>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</si>
  <si>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</si>
  <si>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</si>
  <si>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</si>
  <si>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</si>
  <si>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</si>
  <si>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</si>
  <si>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</si>
  <si>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</si>
  <si>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</si>
  <si>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</si>
  <si>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</si>
  <si>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</si>
  <si>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</si>
  <si>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</si>
  <si>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</si>
  <si>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</si>
  <si>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</si>
  <si>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</si>
  <si>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</si>
  <si>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</si>
  <si>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</si>
  <si>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</si>
  <si>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</si>
  <si>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</si>
  <si>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</si>
  <si>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</si>
  <si>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</si>
  <si>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</si>
  <si>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</si>
  <si>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</si>
  <si>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</si>
  <si>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</si>
  <si>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</si>
  <si>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</si>
  <si>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</si>
  <si>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</si>
  <si>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</si>
  <si>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</si>
  <si>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</si>
  <si>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</si>
  <si>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</si>
  <si>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</si>
  <si>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</si>
  <si>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</si>
  <si>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</si>
  <si>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</si>
  <si>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</si>
  <si>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</si>
  <si>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</si>
  <si>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</si>
  <si>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</si>
  <si>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</si>
  <si>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</si>
  <si>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</si>
  <si>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</si>
  <si>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</si>
  <si>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</si>
  <si>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</si>
  <si>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</si>
  <si>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</si>
  <si>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</si>
  <si>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</si>
  <si>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</si>
  <si>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</si>
  <si>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</si>
  <si>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</si>
  <si>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</si>
  <si>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</si>
  <si>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</si>
  <si>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</si>
  <si>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</si>
  <si>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</si>
  <si>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</si>
  <si>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</si>
  <si>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</si>
  <si>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</si>
  <si>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</si>
  <si>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</si>
  <si>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</si>
  <si>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</si>
  <si>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</si>
  <si>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</si>
  <si>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</si>
  <si>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</si>
  <si>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</si>
  <si>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</si>
  <si>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</si>
  <si>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</si>
  <si>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</si>
  <si>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</si>
  <si>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</si>
  <si>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</si>
  <si>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</si>
  <si>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</si>
  <si>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</si>
  <si>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</si>
  <si>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</si>
  <si>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</si>
  <si>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</si>
  <si>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</si>
  <si>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</si>
  <si>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</si>
  <si>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</si>
  <si>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</si>
  <si>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</si>
  <si>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</si>
  <si>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</si>
  <si>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</si>
  <si>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</si>
  <si>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</si>
  <si>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</si>
  <si>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</si>
  <si>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</si>
  <si>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</si>
  <si>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</si>
  <si>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</si>
  <si>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</si>
  <si>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</si>
  <si>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</si>
  <si>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</si>
  <si>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</si>
  <si>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</si>
  <si>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</si>
  <si>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</si>
  <si>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</si>
  <si>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</si>
  <si>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</si>
  <si>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</si>
  <si>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</si>
  <si>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</si>
  <si>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</si>
  <si>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</si>
  <si>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</si>
  <si>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</si>
  <si>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</si>
  <si>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</si>
  <si>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</si>
  <si>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</si>
  <si>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</si>
  <si>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</si>
  <si>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</si>
  <si>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</si>
  <si>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</si>
  <si>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</si>
  <si>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</si>
  <si>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</si>
  <si>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</si>
  <si>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</si>
  <si>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</si>
  <si>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</si>
  <si>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</si>
  <si>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</si>
  <si>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</si>
  <si>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</si>
  <si>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</si>
  <si>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</si>
  <si>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</si>
  <si>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</si>
  <si>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</si>
  <si>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</si>
  <si>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</si>
  <si>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</si>
  <si>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</si>
  <si>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</si>
  <si>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</si>
  <si>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</si>
  <si>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</si>
  <si>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</si>
  <si>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</si>
  <si>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</si>
  <si>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</si>
  <si>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</si>
  <si>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</si>
  <si>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</si>
  <si>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</si>
  <si>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</si>
  <si>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</si>
  <si>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</si>
  <si>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</si>
  <si>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</si>
  <si>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</si>
  <si>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</si>
  <si>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</si>
  <si>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</si>
  <si>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</si>
  <si>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</si>
  <si>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</si>
  <si>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</si>
  <si>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</si>
  <si>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</si>
  <si>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</si>
  <si>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</si>
  <si>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</si>
  <si>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</si>
  <si>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</si>
  <si>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</si>
  <si>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</si>
  <si>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</si>
  <si>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</si>
  <si>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</si>
  <si>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</si>
  <si>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</si>
  <si>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</si>
  <si>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</si>
  <si>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</si>
  <si>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</si>
  <si>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</si>
  <si>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</si>
  <si>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</si>
  <si>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</si>
  <si>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</si>
  <si>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</si>
  <si>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</si>
  <si>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</si>
  <si>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</si>
  <si>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</si>
  <si>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</si>
  <si>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</si>
  <si>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</si>
  <si>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</si>
  <si>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</si>
  <si>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</si>
  <si>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</si>
  <si>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</si>
  <si>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</si>
  <si>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</si>
  <si>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</si>
  <si>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</si>
  <si>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</si>
  <si>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</si>
  <si>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</si>
  <si>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</si>
  <si>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</si>
  <si>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</si>
  <si>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</si>
  <si>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</si>
  <si>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</si>
  <si>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</si>
  <si>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</si>
  <si>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</si>
  <si>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</si>
  <si>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</si>
  <si>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</si>
  <si>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</si>
  <si>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</si>
  <si>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</si>
  <si>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</si>
  <si>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</si>
  <si>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</si>
  <si>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</si>
  <si>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</si>
  <si>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</si>
  <si>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</si>
  <si>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</si>
  <si>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</si>
  <si>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</si>
  <si>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</si>
  <si>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</si>
  <si>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</si>
  <si>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</si>
  <si>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</si>
  <si>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</si>
  <si>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</si>
  <si>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</si>
  <si>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</si>
  <si>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</si>
  <si>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</si>
  <si>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</si>
  <si>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</si>
  <si>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</si>
  <si>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</si>
  <si>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</si>
  <si>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</si>
  <si>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</si>
  <si>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</si>
  <si>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</si>
  <si>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</si>
  <si>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</si>
  <si>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</si>
  <si>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</si>
  <si>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</si>
  <si>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</si>
  <si>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</si>
  <si>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</si>
  <si>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</si>
  <si>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</si>
  <si>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</si>
  <si>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</si>
  <si>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</si>
  <si>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</si>
  <si>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</si>
  <si>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</si>
  <si>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</si>
  <si>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</si>
  <si>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</si>
  <si>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</si>
  <si>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</si>
  <si>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</si>
  <si>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</si>
  <si>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</si>
  <si>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</si>
  <si>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</si>
  <si>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</si>
  <si>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</si>
  <si>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</si>
  <si>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</si>
  <si>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</si>
  <si>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</si>
  <si>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</si>
  <si>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</si>
  <si>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</si>
  <si>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</si>
  <si>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</si>
  <si>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</si>
  <si>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</si>
  <si>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</si>
  <si>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</si>
  <si>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</si>
  <si>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</si>
  <si>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</si>
  <si>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</si>
  <si>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</si>
  <si>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</si>
  <si>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</si>
  <si>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</si>
  <si>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</si>
  <si>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</si>
  <si>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</si>
  <si>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</si>
  <si>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</si>
  <si>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</si>
  <si>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</si>
  <si>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</si>
  <si>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</si>
  <si>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</si>
  <si>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</si>
  <si>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</si>
  <si>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</si>
  <si>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</si>
  <si>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</si>
  <si>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</si>
  <si>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</si>
  <si>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</si>
  <si>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</si>
  <si>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</si>
  <si>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</si>
  <si>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</si>
  <si>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</si>
  <si>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</si>
  <si>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</si>
  <si>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</si>
  <si>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</si>
  <si>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</si>
  <si>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</si>
  <si>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</si>
  <si>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</si>
  <si>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</si>
  <si>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</si>
  <si>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</si>
  <si>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</si>
  <si>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</si>
  <si>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</si>
  <si>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</si>
  <si>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</si>
  <si>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</si>
  <si>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</si>
  <si>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</si>
  <si>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</si>
  <si>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</si>
  <si>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</si>
  <si>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</si>
  <si>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</si>
  <si>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</si>
  <si>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</si>
  <si>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</si>
  <si>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</si>
  <si>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</si>
  <si>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</si>
  <si>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</si>
  <si>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</si>
  <si>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</si>
  <si>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</si>
  <si>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</si>
  <si>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</si>
  <si>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</si>
  <si>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</si>
  <si>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</si>
  <si>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</si>
  <si>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</si>
  <si>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</si>
  <si>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</si>
  <si>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</si>
  <si>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</si>
  <si>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</si>
  <si>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</si>
  <si>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</si>
  <si>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</si>
  <si>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</si>
  <si>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</si>
  <si>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</si>
  <si>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</si>
  <si>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</si>
  <si>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</si>
  <si>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</si>
  <si>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</si>
  <si>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</si>
  <si>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</si>
  <si>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</si>
  <si>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</si>
  <si>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</si>
  <si>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</si>
  <si>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</si>
  <si>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</si>
  <si>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</si>
  <si>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</si>
  <si>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</si>
  <si>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</si>
  <si>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</si>
  <si>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</si>
  <si>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</si>
  <si>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</si>
  <si>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</si>
  <si>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</si>
  <si>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</si>
  <si>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</si>
  <si>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</si>
  <si>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</si>
  <si>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</si>
  <si>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</si>
  <si>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</si>
  <si>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</si>
  <si>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</si>
  <si>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</si>
  <si>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</si>
  <si>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</si>
  <si>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</si>
  <si>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</si>
  <si>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</si>
  <si>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</si>
  <si>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</si>
  <si>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</si>
  <si>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</si>
  <si>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</si>
  <si>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</si>
  <si>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</si>
  <si>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</si>
  <si>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</si>
  <si>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</si>
  <si>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</si>
  <si>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</si>
  <si>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</si>
  <si>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</si>
  <si>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</si>
  <si>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</si>
  <si>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</si>
  <si>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</si>
  <si>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</si>
  <si>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</si>
  <si>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</si>
  <si>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</si>
  <si>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</si>
  <si>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</si>
  <si>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</si>
  <si>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</si>
  <si>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</si>
  <si>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</si>
  <si>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</si>
  <si>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</si>
  <si>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</si>
  <si>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</si>
  <si>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</si>
  <si>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</si>
  <si>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</si>
  <si>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</si>
  <si>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</si>
  <si>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</si>
  <si>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</si>
  <si>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</si>
  <si>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</si>
  <si>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</si>
  <si>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</si>
  <si>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</si>
  <si>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</si>
  <si>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</si>
  <si>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</si>
  <si>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</si>
  <si>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</si>
  <si>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</si>
  <si>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</si>
  <si>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</si>
  <si>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</si>
  <si>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</si>
  <si>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</si>
  <si>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</si>
  <si>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</si>
  <si>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</si>
  <si>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</si>
  <si>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</si>
  <si>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</si>
  <si>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</si>
  <si>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</si>
  <si>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</si>
  <si>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</si>
  <si>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</si>
  <si>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</si>
  <si>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</si>
  <si>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</si>
  <si>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</si>
  <si>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</si>
  <si>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</si>
  <si>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</si>
  <si>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</si>
  <si>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</si>
  <si>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</si>
  <si>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</si>
  <si>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</si>
  <si>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</si>
  <si>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</si>
  <si>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</si>
  <si>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</si>
  <si>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</si>
  <si>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</si>
  <si>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</si>
  <si>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</si>
  <si>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</si>
  <si>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</si>
  <si>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</si>
  <si>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</si>
  <si>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</si>
  <si>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</si>
  <si>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</si>
  <si>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</si>
  <si>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</si>
  <si>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</si>
  <si>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</si>
  <si>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</si>
  <si>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</si>
  <si>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</si>
  <si>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</si>
  <si>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</si>
  <si>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</si>
  <si>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</si>
  <si>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</si>
  <si>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</si>
  <si>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</si>
  <si>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</si>
  <si>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</si>
  <si>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</si>
  <si>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</si>
  <si>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</si>
  <si>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</si>
  <si>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</si>
  <si>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</si>
  <si>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</si>
  <si>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</si>
  <si>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</si>
  <si>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</si>
  <si>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</si>
  <si>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</si>
  <si>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</si>
  <si>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</si>
  <si>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</si>
  <si>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</si>
  <si>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</si>
  <si>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</si>
  <si>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</si>
  <si>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</si>
  <si>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</si>
  <si>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</si>
  <si>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</si>
  <si>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</si>
  <si>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</si>
  <si>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</si>
  <si>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</si>
  <si>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</si>
  <si>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</si>
  <si>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</si>
  <si>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</si>
  <si>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</si>
  <si>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</si>
  <si>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</si>
  <si>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</si>
  <si>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</si>
  <si>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</si>
  <si>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</si>
  <si>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</si>
  <si>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</si>
  <si>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</si>
  <si>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</si>
  <si>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</si>
  <si>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</si>
  <si>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</si>
  <si>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</si>
  <si>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</si>
  <si>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</si>
  <si>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</si>
  <si>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</si>
  <si>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</si>
  <si>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</si>
  <si>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</si>
  <si>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</si>
  <si>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</si>
  <si>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</si>
  <si>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</si>
  <si>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</si>
  <si>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</si>
  <si>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</si>
  <si>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</si>
  <si>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</si>
  <si>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</si>
  <si>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</si>
  <si>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</si>
  <si>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</si>
  <si>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</si>
  <si>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</si>
  <si>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</si>
  <si>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</si>
  <si>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</si>
  <si>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</si>
  <si>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</si>
  <si>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</si>
  <si>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</si>
  <si>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</si>
  <si>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</si>
  <si>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</si>
  <si>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</si>
  <si>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</si>
  <si>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</si>
  <si>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</si>
  <si>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</si>
  <si>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</si>
  <si>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</si>
  <si>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</si>
  <si>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</si>
  <si>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</si>
  <si>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</si>
  <si>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</si>
  <si>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</si>
  <si>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</si>
  <si>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</si>
  <si>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</si>
  <si>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</si>
  <si>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</si>
  <si>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</si>
  <si>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</si>
  <si>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</si>
  <si>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</si>
  <si>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</si>
  <si>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</si>
  <si>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</si>
  <si>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</si>
  <si>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</si>
  <si>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</si>
  <si>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</si>
  <si>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</si>
  <si>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</si>
  <si>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</si>
  <si>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</si>
  <si>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</si>
  <si>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</si>
  <si>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</si>
  <si>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</si>
  <si>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</si>
  <si>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</si>
  <si>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</si>
  <si>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</si>
  <si>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</si>
  <si>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</si>
  <si>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</si>
  <si>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</si>
  <si>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</si>
  <si>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</si>
  <si>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</si>
  <si>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</si>
  <si>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</si>
  <si>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</si>
  <si>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</si>
  <si>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</si>
  <si>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</si>
  <si>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</si>
  <si>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</si>
  <si>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</si>
  <si>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</si>
  <si>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</si>
  <si>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</si>
  <si>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</si>
  <si>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</si>
  <si>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</si>
  <si>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</si>
  <si>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</si>
  <si>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</si>
  <si>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</si>
  <si>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</si>
  <si>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</si>
  <si>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</si>
  <si>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</si>
  <si>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</si>
  <si>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</si>
  <si>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</si>
  <si>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</si>
  <si>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</si>
  <si>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</si>
  <si>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</si>
  <si>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</si>
  <si>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</si>
  <si>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</si>
  <si>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</si>
  <si>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</si>
  <si>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</si>
  <si>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</si>
  <si>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</si>
  <si>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</si>
  <si>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</si>
  <si>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</si>
  <si>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</si>
  <si>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</si>
  <si>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</si>
  <si>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</si>
  <si>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</si>
  <si>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</si>
  <si>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</si>
  <si>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</si>
  <si>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</si>
  <si>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</si>
  <si>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</si>
  <si>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</si>
  <si>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</si>
  <si>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</si>
  <si>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</si>
  <si>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</si>
  <si>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</si>
  <si>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</si>
  <si>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</si>
  <si>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</si>
  <si>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</si>
  <si>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</si>
  <si>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</si>
  <si>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</si>
  <si>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</si>
  <si>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</si>
  <si>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</si>
  <si>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</si>
  <si>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</si>
  <si>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</si>
  <si>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</si>
  <si>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</si>
  <si>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</si>
  <si>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</si>
  <si>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</si>
  <si>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</si>
  <si>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</si>
  <si>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</si>
  <si>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</si>
  <si>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</si>
  <si>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</si>
  <si>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</si>
  <si>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</si>
  <si>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</si>
  <si>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</si>
  <si>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</si>
  <si>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</si>
  <si>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</si>
  <si>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</si>
  <si>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</si>
  <si>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</si>
  <si>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</si>
  <si>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</si>
  <si>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</si>
  <si>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</si>
  <si>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</si>
  <si>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</si>
  <si>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</si>
  <si>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</si>
  <si>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</si>
  <si>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</si>
  <si>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</si>
  <si>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</si>
  <si>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</si>
  <si>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</si>
  <si>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</si>
  <si>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</si>
  <si>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</si>
  <si>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</si>
  <si>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</si>
  <si>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</si>
  <si>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</si>
  <si>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</si>
  <si>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</si>
  <si>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</si>
  <si>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</si>
  <si>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</si>
  <si>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</si>
  <si>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</si>
  <si>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</si>
  <si>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</si>
  <si>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</si>
  <si>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</si>
  <si>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</si>
  <si>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</si>
  <si>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</si>
  <si>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</si>
  <si>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</si>
  <si>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</si>
  <si>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</si>
  <si>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</si>
  <si>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</si>
  <si>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</si>
  <si>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</si>
  <si>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</si>
  <si>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</si>
  <si>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</si>
  <si>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</si>
  <si>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</si>
  <si>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</si>
  <si>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</si>
  <si>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</si>
  <si>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</si>
  <si>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</si>
  <si>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</si>
  <si>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</si>
  <si>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</si>
  <si>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</si>
  <si>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</si>
  <si>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</si>
  <si>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</si>
  <si>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</si>
  <si>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</si>
  <si>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</si>
  <si>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</si>
  <si>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</si>
  <si>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</si>
  <si>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</si>
  <si>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</si>
  <si>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</si>
  <si>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</si>
  <si>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</si>
  <si>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</si>
  <si>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</si>
  <si>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</si>
  <si>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</si>
  <si>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</si>
  <si>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</si>
  <si>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</si>
  <si>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</si>
  <si>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</si>
  <si>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</si>
  <si>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</si>
  <si>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</si>
  <si>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</si>
  <si>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</si>
  <si>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</si>
  <si>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</si>
  <si>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</si>
  <si>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</si>
  <si>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</si>
  <si>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</si>
  <si>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</si>
  <si>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</si>
  <si>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</si>
  <si>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</si>
  <si>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</si>
  <si>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</si>
  <si>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</si>
  <si>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</si>
  <si>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</si>
  <si>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</si>
  <si>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</si>
  <si>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</si>
  <si>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</si>
  <si>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</si>
  <si>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</si>
  <si>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</si>
  <si>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</si>
  <si>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</si>
  <si>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</si>
  <si>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</si>
  <si>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</si>
  <si>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</si>
  <si>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</si>
  <si>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</si>
  <si>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</si>
  <si>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</si>
  <si>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</si>
  <si>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</si>
  <si>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</si>
  <si>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</si>
  <si>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</si>
  <si>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</si>
  <si>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</si>
  <si>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</si>
  <si>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</si>
  <si>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</si>
  <si>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</si>
  <si>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</si>
  <si>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</si>
  <si>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</si>
  <si>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</si>
  <si>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</si>
  <si>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</si>
  <si>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</si>
  <si>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</si>
  <si>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</si>
  <si>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</si>
  <si>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</si>
  <si>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</si>
  <si>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</si>
  <si>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</si>
  <si>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</si>
  <si>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</si>
  <si>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</si>
  <si>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</si>
  <si>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</si>
  <si>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</si>
  <si>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</si>
  <si>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</si>
  <si>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</si>
  <si>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</si>
  <si>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</si>
  <si>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</si>
  <si>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</si>
  <si>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</si>
  <si>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</si>
  <si>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</si>
  <si>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</si>
  <si>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</si>
  <si>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</si>
  <si>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</si>
  <si>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</si>
  <si>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</si>
  <si>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</si>
  <si>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</si>
  <si>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</si>
  <si>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</si>
  <si>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</si>
  <si>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</si>
  <si>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</si>
  <si>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</si>
  <si>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</si>
  <si>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</si>
  <si>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</si>
  <si>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</si>
  <si>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</si>
  <si>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</si>
  <si>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</si>
  <si>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</si>
  <si>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</si>
  <si>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</si>
  <si>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</si>
  <si>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</si>
  <si>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</si>
  <si>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</si>
  <si>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</si>
  <si>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</si>
  <si>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</si>
  <si>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</si>
  <si>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</si>
  <si>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</si>
  <si>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</si>
  <si>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</si>
  <si>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</si>
  <si>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</si>
  <si>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</si>
  <si>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</si>
  <si>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</si>
  <si>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</si>
  <si>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</si>
  <si>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</si>
  <si>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</si>
  <si>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</si>
  <si>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</si>
  <si>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</si>
  <si>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</si>
  <si>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</si>
  <si>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</si>
  <si>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</si>
  <si>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</si>
  <si>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</si>
  <si>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</si>
  <si>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</si>
  <si>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</si>
  <si>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</si>
  <si>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</si>
  <si>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</si>
  <si>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</si>
  <si>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</si>
  <si>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</si>
  <si>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</si>
  <si>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</si>
  <si>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</si>
  <si>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</si>
  <si>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</si>
  <si>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</si>
  <si>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</si>
  <si>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</si>
  <si>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</si>
  <si>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</si>
  <si>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</si>
  <si>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</si>
  <si>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</si>
  <si>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</si>
  <si>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</si>
  <si>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</si>
  <si>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</si>
  <si>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</si>
  <si>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</si>
  <si>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</si>
  <si>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</si>
  <si>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</si>
  <si>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</si>
  <si>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</si>
  <si>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</si>
  <si>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</si>
  <si>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</si>
  <si>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</si>
  <si>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</si>
  <si>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</si>
  <si>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</si>
  <si>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</si>
  <si>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</si>
  <si>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</si>
  <si>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</si>
  <si>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</si>
  <si>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</si>
  <si>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</si>
  <si>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</si>
  <si>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</si>
  <si>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</si>
  <si>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</si>
  <si>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</si>
  <si>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</si>
  <si>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</si>
  <si>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</si>
  <si>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</si>
  <si>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</si>
  <si>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</si>
  <si>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</si>
  <si>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</si>
  <si>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</si>
  <si>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</si>
  <si>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</si>
  <si>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</si>
  <si>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</si>
  <si>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</si>
  <si>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</si>
  <si>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</si>
  <si>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</si>
  <si>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</si>
  <si>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</si>
  <si>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</si>
  <si>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</si>
  <si>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</si>
  <si>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</si>
  <si>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</si>
  <si>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</si>
  <si>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</si>
  <si>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</si>
  <si>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</si>
  <si>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</si>
  <si>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</si>
  <si>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</si>
  <si>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</si>
  <si>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</si>
  <si>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</si>
  <si>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</si>
  <si>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</si>
  <si>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</si>
  <si>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</si>
  <si>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</si>
  <si>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</si>
  <si>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</si>
  <si>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</si>
  <si>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</si>
  <si>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</si>
  <si>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</si>
  <si>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</si>
  <si>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</si>
  <si>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</si>
  <si>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</si>
  <si>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</si>
  <si>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</si>
  <si>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</si>
  <si>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</si>
  <si>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</si>
  <si>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</si>
  <si>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</si>
  <si>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</si>
  <si>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</si>
  <si>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</si>
  <si>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</si>
  <si>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</si>
  <si>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</si>
  <si>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</si>
  <si>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</si>
  <si>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</si>
  <si>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</si>
  <si>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</si>
  <si>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</si>
  <si>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</si>
  <si>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</si>
  <si>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</si>
  <si>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</si>
  <si>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</si>
  <si>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</si>
  <si>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</si>
  <si>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</si>
  <si>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</si>
  <si>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</si>
  <si>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</si>
  <si>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</si>
  <si>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</si>
  <si>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</si>
  <si>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</si>
  <si>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</si>
  <si>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</si>
  <si>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</si>
  <si>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</si>
  <si>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</si>
  <si>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</si>
  <si>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</si>
  <si>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</si>
  <si>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</si>
  <si>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</si>
  <si>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</si>
  <si>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</si>
  <si>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</si>
  <si>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</si>
  <si>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</si>
  <si>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</si>
  <si>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</si>
  <si>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</si>
  <si>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</si>
  <si>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</si>
  <si>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</si>
  <si>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</si>
  <si>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</si>
  <si>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</si>
  <si>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</si>
  <si>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</si>
  <si>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</si>
  <si>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</si>
  <si>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</si>
  <si>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</si>
  <si>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</si>
  <si>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</si>
  <si>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</si>
  <si>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</si>
  <si>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</si>
  <si>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</si>
  <si>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</si>
  <si>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</si>
  <si>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</si>
  <si>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</si>
  <si>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</si>
  <si>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</si>
  <si>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</si>
  <si>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</si>
  <si>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</si>
  <si>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</si>
  <si>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</si>
  <si>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</si>
  <si>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</si>
  <si>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</si>
  <si>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</si>
  <si>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</si>
  <si>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</si>
  <si>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</si>
  <si>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</si>
  <si>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</si>
  <si>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</si>
  <si>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</si>
  <si>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</si>
  <si>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</si>
  <si>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</si>
  <si>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</si>
  <si>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</si>
  <si>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</si>
  <si>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</si>
  <si>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</si>
  <si>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</si>
  <si>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</si>
  <si>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</si>
  <si>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</si>
  <si>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</si>
  <si>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</si>
  <si>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</si>
  <si>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</si>
  <si>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</si>
  <si>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</si>
  <si>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</si>
  <si>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</si>
  <si>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</si>
  <si>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</si>
  <si>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</si>
  <si>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</si>
  <si>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</si>
  <si>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</si>
  <si>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</si>
  <si>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</si>
  <si>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</si>
  <si>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</si>
  <si>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</si>
  <si>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</si>
  <si>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</si>
  <si>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</si>
  <si>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</si>
  <si>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</si>
  <si>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</si>
  <si>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</si>
  <si>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</si>
  <si>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</si>
  <si>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</si>
  <si>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</si>
  <si>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</si>
  <si>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</si>
  <si>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</si>
  <si>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</si>
  <si>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</si>
  <si>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</si>
  <si>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</si>
  <si>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</si>
  <si>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</si>
  <si>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</si>
  <si>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</si>
  <si>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</si>
  <si>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</si>
  <si>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</si>
  <si>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</si>
  <si>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</si>
  <si>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</si>
  <si>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</si>
  <si>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</si>
  <si>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</si>
  <si>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</si>
  <si>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</si>
  <si>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</si>
  <si>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</si>
  <si>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</si>
  <si>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</si>
  <si>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</si>
  <si>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</si>
  <si>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</si>
  <si>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</si>
  <si>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</si>
  <si>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</si>
  <si>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</si>
  <si>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</si>
  <si>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</si>
  <si>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</si>
  <si>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</si>
  <si>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</si>
  <si>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</si>
  <si>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</si>
  <si>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</si>
  <si>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</si>
  <si>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</si>
  <si>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</si>
  <si>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</si>
  <si>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</si>
  <si>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</si>
  <si>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</si>
  <si>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</si>
  <si>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</si>
  <si>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</si>
  <si>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</si>
  <si>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</si>
  <si>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</si>
  <si>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</si>
  <si>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</si>
  <si>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</si>
  <si>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</si>
  <si>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</si>
  <si>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</si>
  <si>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</si>
  <si>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</si>
  <si>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</si>
  <si>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</si>
  <si>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</si>
  <si>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</si>
  <si>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</si>
  <si>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</si>
  <si>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</si>
  <si>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</si>
  <si>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</si>
  <si>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</si>
  <si>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</si>
  <si>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</si>
  <si>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</si>
  <si>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</si>
  <si>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</si>
  <si>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</si>
  <si>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</si>
  <si>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</si>
  <si>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</si>
  <si>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</si>
  <si>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</si>
  <si>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</si>
  <si>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</si>
  <si>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</si>
  <si>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</si>
  <si>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</si>
  <si>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</si>
  <si>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</si>
  <si>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</si>
  <si>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</si>
  <si>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</si>
  <si>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</si>
  <si>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</si>
  <si>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</si>
  <si>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</si>
  <si>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</si>
  <si>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</si>
  <si>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</si>
  <si>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</si>
  <si>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</si>
  <si>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</si>
  <si>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</si>
  <si>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</si>
  <si>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</si>
  <si>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</si>
  <si>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</si>
  <si>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</si>
  <si>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</si>
  <si>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</si>
  <si>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</si>
  <si>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</si>
  <si>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</si>
  <si>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</si>
  <si>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</si>
  <si>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</si>
  <si>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</si>
  <si>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</si>
  <si>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</si>
  <si>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</si>
  <si>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</si>
  <si>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</si>
  <si>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</si>
  <si>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</si>
  <si>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</si>
  <si>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</si>
  <si>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</si>
  <si>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</si>
  <si>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</si>
  <si>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</si>
  <si>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</si>
  <si>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</si>
  <si>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</si>
  <si>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</si>
  <si>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</si>
  <si>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</si>
  <si>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</si>
  <si>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</si>
  <si>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</si>
  <si>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</si>
  <si>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</si>
  <si>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</si>
  <si>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</si>
  <si>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</si>
  <si>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</si>
  <si>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</si>
  <si>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</si>
  <si>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</si>
  <si>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</si>
  <si>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</si>
  <si>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</si>
  <si>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</si>
  <si>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</si>
  <si>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</si>
  <si>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</si>
  <si>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</si>
  <si>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</si>
  <si>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</si>
  <si>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</si>
  <si>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</si>
  <si>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</si>
  <si>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</si>
  <si>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</si>
  <si>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</si>
  <si>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</si>
  <si>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</si>
  <si>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</si>
  <si>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</si>
  <si>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</si>
  <si>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</si>
  <si>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</si>
  <si>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</si>
  <si>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</si>
  <si>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</si>
  <si>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</si>
  <si>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</si>
  <si>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</si>
  <si>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</si>
  <si>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</si>
  <si>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</si>
  <si>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</si>
  <si>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</si>
  <si>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</si>
  <si>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</si>
  <si>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</si>
  <si>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</si>
  <si>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</si>
  <si>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</si>
  <si>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</si>
  <si>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</si>
  <si>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</si>
  <si>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</si>
  <si>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</si>
  <si>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</si>
  <si>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</si>
  <si>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</si>
  <si>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</si>
  <si>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</si>
  <si>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</si>
  <si>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</si>
  <si>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</si>
  <si>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</si>
  <si>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</si>
  <si>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</si>
  <si>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</si>
  <si>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</si>
  <si>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</si>
  <si>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</si>
  <si>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</si>
  <si>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</si>
  <si>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</si>
  <si>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</si>
  <si>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</si>
  <si>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</si>
  <si>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</si>
  <si>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</si>
  <si>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</si>
  <si>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</si>
  <si>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</si>
  <si>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</si>
  <si>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</si>
  <si>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</si>
  <si>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</si>
  <si>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</si>
  <si>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</si>
  <si>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</si>
  <si>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</si>
  <si>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</si>
  <si>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</si>
  <si>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</si>
  <si>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</si>
  <si>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</si>
  <si>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</si>
  <si>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</si>
  <si>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</si>
  <si>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</si>
  <si>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</si>
  <si>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</si>
  <si>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</si>
  <si>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</si>
  <si>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</si>
  <si>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</si>
  <si>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</si>
  <si>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</si>
  <si>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</si>
  <si>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</si>
  <si>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</si>
  <si>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</si>
  <si>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</si>
  <si>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</si>
  <si>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</si>
  <si>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</si>
  <si>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</si>
  <si>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</si>
  <si>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</si>
  <si>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</si>
  <si>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</si>
  <si>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</si>
  <si>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</si>
  <si>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</si>
  <si>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</si>
  <si>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</si>
  <si>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</si>
  <si>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</si>
  <si>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</si>
  <si>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</si>
  <si>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</si>
  <si>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</si>
  <si>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</si>
  <si>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</si>
  <si>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</si>
  <si>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</si>
  <si>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</si>
  <si>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</si>
  <si>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</si>
  <si>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</si>
  <si>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</si>
  <si>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</si>
  <si>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</si>
  <si>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</si>
  <si>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</si>
  <si>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</si>
  <si>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</si>
  <si>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</si>
  <si>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</si>
  <si>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</si>
  <si>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</si>
  <si>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</si>
  <si>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</si>
  <si>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</si>
  <si>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</si>
  <si>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</si>
  <si>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</si>
  <si>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</si>
  <si>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</si>
  <si>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</si>
  <si>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</si>
  <si>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</si>
  <si>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</si>
  <si>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</si>
  <si>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</si>
  <si>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</si>
  <si>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</si>
  <si>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</si>
  <si>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</si>
  <si>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</si>
  <si>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</si>
  <si>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</si>
  <si>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</si>
  <si>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</si>
  <si>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</si>
  <si>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</si>
  <si>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</si>
  <si>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</si>
  <si>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</si>
  <si>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</si>
  <si>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</si>
  <si>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</si>
  <si>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</si>
  <si>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</si>
  <si>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</si>
  <si>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</si>
  <si>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</si>
  <si>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</si>
  <si>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</si>
  <si>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</si>
  <si>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</si>
  <si>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</si>
  <si>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</si>
  <si>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</si>
  <si>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</si>
  <si>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</si>
  <si>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</si>
  <si>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</si>
  <si>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</si>
  <si>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</si>
  <si>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</si>
  <si>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</si>
  <si>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</si>
  <si>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</si>
  <si>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</si>
  <si>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</si>
  <si>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</si>
  <si>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</si>
  <si>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</si>
  <si>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</si>
  <si>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</si>
  <si>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</si>
  <si>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</si>
  <si>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</si>
  <si>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</si>
  <si>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</si>
  <si>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</si>
  <si>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</si>
  <si>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</si>
  <si>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</si>
  <si>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</si>
  <si>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</si>
  <si>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</si>
  <si>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</si>
  <si>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</si>
  <si>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</si>
  <si>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</si>
  <si>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</si>
  <si>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</si>
  <si>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</si>
  <si>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</si>
  <si>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</si>
  <si>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</si>
  <si>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</si>
  <si>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</si>
  <si>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</si>
  <si>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</si>
  <si>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</si>
  <si>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</si>
  <si>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</si>
  <si>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</si>
  <si>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</si>
  <si>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</si>
  <si>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</si>
  <si>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</si>
  <si>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</si>
  <si>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</si>
  <si>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</si>
  <si>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</si>
  <si>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</si>
  <si>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</si>
  <si>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</si>
  <si>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</si>
  <si>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</si>
  <si>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</si>
  <si>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</si>
  <si>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</si>
  <si>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</si>
  <si>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</si>
  <si>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</si>
  <si>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</si>
  <si>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</si>
  <si>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</si>
  <si>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</si>
  <si>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</si>
  <si>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</si>
  <si>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</si>
  <si>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</si>
  <si>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</si>
  <si>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</si>
  <si>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</si>
  <si>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</si>
  <si>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</si>
  <si>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</si>
  <si>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</si>
  <si>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</si>
  <si>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</si>
  <si>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</si>
  <si>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</si>
  <si>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</si>
  <si>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</si>
  <si>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</si>
  <si>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</si>
  <si>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</si>
  <si>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</si>
  <si>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</si>
  <si>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</si>
  <si>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</si>
  <si>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</si>
  <si>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</si>
  <si>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</si>
  <si>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</si>
  <si>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</si>
  <si>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</si>
  <si>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</si>
  <si>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</si>
  <si>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</si>
  <si>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</si>
  <si>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</si>
  <si>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</si>
  <si>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</si>
  <si>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</si>
  <si>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</si>
  <si>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</si>
  <si>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</si>
  <si>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</si>
  <si>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</si>
  <si>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</si>
  <si>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</si>
  <si>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</si>
  <si>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</si>
  <si>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</si>
  <si>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</si>
  <si>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</si>
  <si>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</si>
  <si>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</si>
  <si>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</si>
  <si>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</si>
  <si>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</si>
  <si>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</si>
  <si>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</si>
  <si>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</si>
  <si>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</si>
  <si>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</si>
  <si>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</si>
  <si>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</si>
  <si>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</si>
  <si>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</si>
  <si>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</si>
  <si>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</si>
  <si>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</si>
  <si>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</si>
  <si>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</si>
  <si>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</si>
  <si>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</si>
  <si>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</si>
  <si>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</si>
  <si>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</si>
  <si>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</si>
  <si>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</si>
  <si>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</si>
  <si>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</si>
  <si>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</si>
  <si>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</si>
  <si>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</si>
  <si>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</si>
  <si>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</si>
  <si>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</si>
  <si>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</si>
  <si>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</si>
  <si>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</si>
  <si>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</si>
  <si>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</si>
  <si>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</si>
  <si>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</si>
  <si>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</si>
  <si>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</si>
  <si>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</si>
  <si>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</si>
  <si>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</si>
  <si>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</si>
  <si>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</si>
  <si>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</si>
  <si>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</si>
  <si>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</si>
  <si>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</si>
  <si>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</si>
  <si>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</si>
  <si>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</si>
  <si>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</si>
  <si>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</si>
  <si>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</si>
  <si>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</si>
  <si>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</si>
  <si>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</si>
  <si>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</si>
  <si>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</si>
  <si>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</si>
  <si>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</si>
  <si>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</si>
  <si>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</si>
  <si>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</si>
  <si>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</si>
  <si>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</si>
  <si>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</si>
  <si>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</si>
  <si>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</si>
  <si>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</si>
  <si>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</si>
  <si>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</si>
  <si>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</si>
  <si>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</si>
  <si>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</si>
  <si>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</si>
  <si>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</si>
  <si>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</si>
  <si>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</si>
  <si>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</si>
  <si>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</si>
  <si>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</si>
  <si>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</si>
  <si>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</si>
  <si>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</si>
  <si>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</si>
  <si>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</si>
  <si>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</si>
  <si>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</si>
  <si>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</si>
  <si>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</si>
  <si>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</si>
  <si>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</si>
  <si>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</si>
  <si>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</si>
  <si>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</si>
  <si>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</si>
  <si>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</si>
  <si>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</si>
  <si>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</si>
  <si>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</si>
  <si>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</si>
  <si>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</si>
  <si>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</si>
  <si>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</si>
  <si>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</si>
  <si>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</si>
  <si>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</si>
  <si>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</si>
  <si>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</si>
  <si>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</si>
  <si>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</si>
  <si>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</si>
  <si>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</si>
  <si>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</si>
  <si>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</si>
  <si>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</si>
  <si>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</si>
  <si>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</si>
  <si>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</si>
  <si>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</si>
  <si>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</si>
  <si>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</si>
  <si>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</si>
  <si>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</si>
  <si>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</si>
  <si>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</si>
  <si>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</si>
  <si>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</si>
  <si>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</si>
  <si>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</si>
  <si>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</si>
  <si>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</si>
  <si>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</si>
  <si>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</si>
  <si>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</si>
  <si>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</si>
  <si>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</si>
  <si>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</si>
  <si>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</si>
  <si>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</si>
  <si>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</si>
  <si>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</si>
  <si>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</si>
  <si>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</si>
  <si>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</si>
  <si>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</si>
  <si>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</si>
  <si>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</si>
  <si>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</si>
  <si>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</si>
  <si>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</si>
  <si>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</si>
  <si>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</si>
  <si>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</si>
  <si>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</si>
  <si>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</si>
  <si>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</si>
  <si>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</si>
  <si>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</si>
  <si>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</si>
  <si>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</si>
  <si>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</si>
  <si>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</si>
  <si>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</si>
  <si>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</si>
  <si>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</si>
  <si>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</si>
  <si>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</si>
  <si>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</si>
  <si>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</si>
  <si>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</si>
  <si>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</si>
  <si>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</si>
  <si>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</si>
  <si>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</si>
  <si>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</si>
  <si>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</si>
  <si>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</si>
  <si>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</si>
  <si>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</si>
  <si>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</si>
  <si>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</si>
  <si>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</si>
  <si>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</si>
  <si>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</si>
  <si>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</si>
  <si>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</si>
  <si>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</si>
  <si>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</si>
  <si>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</si>
  <si>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</si>
  <si>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</si>
  <si>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</si>
  <si>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</si>
  <si>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</si>
  <si>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</si>
  <si>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</si>
  <si>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</si>
  <si>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</si>
  <si>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</si>
  <si>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</si>
  <si>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</si>
  <si>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</si>
  <si>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</si>
  <si>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</si>
  <si>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</si>
  <si>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</si>
  <si>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</si>
  <si>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</si>
  <si>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</si>
  <si>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</si>
  <si>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</si>
  <si>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</si>
  <si>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</si>
  <si>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</si>
  <si>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</si>
  <si>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</si>
  <si>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</si>
  <si>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</si>
  <si>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</si>
  <si>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</si>
  <si>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</si>
  <si>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</si>
  <si>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</si>
  <si>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</si>
  <si>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</si>
  <si>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</si>
  <si>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</si>
  <si>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</si>
  <si>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</si>
  <si>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</si>
  <si>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</si>
  <si>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</si>
  <si>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</si>
  <si>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</si>
  <si>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</si>
  <si>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</si>
  <si>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</si>
  <si>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</si>
  <si>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</si>
  <si>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</si>
  <si>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</si>
  <si>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</si>
  <si>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</si>
  <si>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</si>
  <si>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</si>
  <si>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</si>
  <si>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</si>
  <si>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</si>
  <si>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</si>
  <si>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</si>
  <si>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</si>
  <si>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</si>
  <si>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</si>
  <si>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</si>
  <si>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</si>
  <si>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</si>
  <si>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</si>
  <si>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</si>
  <si>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</si>
  <si>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</si>
  <si>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</si>
  <si>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</si>
  <si>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</si>
  <si>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</si>
  <si>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</si>
  <si>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</si>
  <si>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</si>
  <si>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</si>
  <si>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</si>
  <si>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</si>
  <si>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</si>
  <si>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</si>
  <si>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</si>
  <si>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</si>
  <si>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</si>
  <si>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</si>
  <si>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</si>
  <si>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</si>
  <si>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</si>
  <si>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</si>
  <si>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</si>
  <si>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</si>
  <si>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</si>
  <si>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</si>
  <si>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</si>
  <si>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</si>
  <si>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</si>
  <si>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</si>
  <si>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</si>
  <si>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</si>
  <si>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</si>
  <si>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</si>
  <si>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</si>
  <si>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</si>
  <si>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</si>
  <si>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</si>
  <si>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</si>
  <si>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</si>
  <si>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</si>
  <si>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</si>
  <si>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</si>
  <si>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</si>
  <si>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</si>
  <si>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</si>
  <si>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</si>
  <si>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</si>
  <si>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</si>
  <si>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</si>
  <si>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</si>
  <si>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</si>
  <si>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</si>
  <si>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</si>
  <si>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</si>
  <si>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</si>
  <si>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</si>
  <si>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</si>
  <si>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</si>
  <si>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</si>
  <si>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</si>
  <si>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</si>
  <si>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</si>
  <si>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</si>
  <si>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</si>
  <si>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</si>
  <si>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</si>
  <si>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</si>
  <si>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</si>
  <si>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</si>
  <si>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</si>
  <si>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</si>
  <si>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</si>
  <si>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</si>
  <si>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</si>
  <si>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</si>
  <si>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</si>
  <si>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</si>
  <si>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</si>
  <si>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</si>
  <si>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</si>
  <si>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</si>
  <si>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</si>
  <si>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</si>
  <si>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</si>
  <si>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</si>
  <si>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</si>
  <si>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</si>
  <si>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</si>
  <si>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</si>
  <si>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</si>
  <si>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</si>
  <si>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</si>
  <si>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</si>
  <si>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</si>
  <si>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</si>
  <si>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</si>
  <si>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</si>
  <si>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</si>
  <si>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</si>
  <si>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</si>
  <si>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</si>
  <si>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</si>
  <si>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</si>
  <si>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</si>
  <si>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</si>
  <si>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</si>
  <si>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</si>
  <si>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</si>
  <si>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</si>
  <si>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</si>
  <si>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</si>
  <si>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</si>
  <si>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</si>
  <si>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</si>
  <si>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</si>
  <si>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</si>
  <si>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</si>
  <si>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</si>
  <si>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</si>
  <si>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</si>
  <si>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</si>
  <si>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</si>
  <si>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</si>
  <si>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</si>
  <si>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</si>
  <si>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</si>
  <si>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</si>
  <si>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</si>
  <si>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</si>
  <si>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</si>
  <si>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</si>
  <si>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</si>
  <si>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</si>
  <si>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</si>
  <si>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</si>
  <si>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</si>
  <si>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</si>
  <si>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</si>
  <si>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</si>
  <si>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</si>
  <si>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</si>
  <si>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</si>
  <si>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</si>
  <si>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</si>
  <si>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</si>
  <si>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</si>
  <si>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</si>
  <si>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</si>
  <si>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</si>
  <si>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</si>
  <si>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</si>
  <si>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</si>
  <si>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</si>
  <si>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</si>
  <si>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</si>
  <si>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</si>
  <si>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</si>
  <si>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</si>
  <si>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</si>
  <si>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</si>
  <si>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</si>
  <si>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</si>
  <si>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</si>
  <si>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</si>
  <si>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</si>
  <si>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</si>
  <si>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</si>
  <si>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</si>
  <si>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</si>
  <si>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</si>
  <si>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</si>
  <si>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</si>
  <si>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</si>
  <si>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</si>
  <si>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</si>
  <si>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</si>
  <si>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</si>
  <si>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</si>
  <si>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</si>
  <si>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</si>
  <si>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</si>
  <si>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</si>
  <si>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</si>
  <si>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</si>
  <si>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</si>
  <si>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</si>
  <si>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</si>
  <si>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</si>
  <si>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</si>
  <si>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</si>
  <si>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</si>
  <si>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</si>
  <si>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</si>
  <si>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</si>
  <si>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</si>
  <si>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</si>
  <si>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</si>
  <si>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</si>
  <si>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</si>
  <si>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</si>
  <si>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</si>
  <si>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</si>
  <si>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</si>
  <si>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</si>
  <si>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</si>
  <si>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</si>
  <si>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</si>
  <si>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</si>
  <si>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</si>
  <si>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</si>
  <si>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</si>
  <si>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</si>
  <si>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</si>
  <si>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</si>
  <si>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</si>
  <si>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</si>
  <si>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</si>
  <si>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</si>
  <si>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</si>
  <si>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</si>
  <si>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</si>
  <si>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</si>
  <si>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</si>
  <si>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</si>
  <si>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</si>
  <si>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</si>
  <si>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</si>
  <si>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</si>
  <si>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</si>
  <si>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</si>
  <si>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</si>
  <si>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</si>
  <si>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</si>
  <si>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</si>
  <si>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</si>
  <si>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</si>
  <si>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</si>
  <si>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</si>
  <si>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</si>
  <si>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</si>
  <si>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</si>
  <si>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</si>
  <si>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</si>
  <si>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</si>
  <si>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</si>
  <si>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</si>
  <si>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</si>
  <si>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</si>
  <si>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</si>
  <si>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</si>
  <si>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</si>
  <si>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</si>
  <si>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</si>
  <si>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</si>
  <si>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</si>
  <si>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</si>
  <si>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</si>
  <si>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</si>
  <si>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</si>
  <si>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</si>
  <si>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</si>
  <si>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</si>
  <si>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</si>
  <si>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</si>
  <si>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</si>
  <si>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</si>
  <si>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</si>
  <si>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</si>
  <si>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</si>
  <si>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</si>
  <si>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</si>
  <si>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</si>
  <si>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</si>
  <si>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</si>
  <si>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</si>
  <si>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</si>
  <si>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</si>
  <si>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</si>
  <si>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</si>
  <si>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</si>
  <si>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</si>
  <si>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</si>
  <si>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</si>
  <si>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</si>
  <si>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</si>
  <si>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</si>
  <si>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</si>
  <si>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</si>
  <si>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</si>
  <si>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</si>
  <si>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</si>
  <si>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</si>
  <si>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</si>
  <si>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</si>
  <si>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</si>
  <si>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</si>
  <si>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</si>
  <si>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</si>
  <si>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</si>
  <si>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</si>
  <si>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</si>
  <si>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</si>
  <si>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</si>
  <si>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</si>
  <si>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</si>
  <si>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</si>
  <si>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</si>
  <si>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</si>
  <si>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</si>
  <si>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</si>
  <si>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</si>
  <si>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</si>
  <si>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</si>
  <si>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</si>
  <si>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</si>
  <si>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</si>
  <si>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</si>
  <si>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</si>
  <si>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</si>
  <si>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</si>
  <si>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</si>
  <si>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</si>
  <si>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</si>
  <si>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</si>
  <si>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</si>
  <si>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</si>
  <si>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</si>
  <si>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</si>
  <si>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</si>
  <si>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</si>
  <si>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</si>
  <si>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</si>
  <si>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</si>
  <si>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</si>
  <si>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</si>
  <si>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</si>
  <si>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</si>
  <si>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</si>
  <si>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</si>
  <si>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</si>
  <si>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</si>
  <si>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</si>
  <si>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</si>
  <si>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</si>
  <si>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</si>
  <si>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</si>
  <si>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</si>
  <si>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</si>
  <si>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</si>
  <si>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</si>
  <si>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</si>
  <si>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</si>
  <si>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</si>
  <si>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</si>
  <si>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</si>
  <si>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</si>
  <si>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</si>
  <si>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</si>
  <si>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</si>
  <si>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</si>
  <si>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</si>
  <si>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</si>
  <si>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</si>
  <si>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</si>
  <si>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</si>
  <si>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</si>
  <si>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</si>
  <si>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</si>
  <si>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</si>
  <si>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</si>
  <si>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</si>
  <si>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</si>
  <si>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</si>
  <si>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</si>
  <si>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</si>
  <si>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</si>
  <si>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</si>
  <si>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</si>
  <si>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</si>
  <si>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</si>
  <si>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</si>
  <si>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</si>
  <si>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</si>
  <si>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</si>
  <si>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</si>
  <si>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</si>
  <si>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</si>
  <si>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</si>
  <si>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</si>
  <si>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</si>
  <si>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</si>
  <si>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</si>
  <si>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</si>
  <si>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</si>
  <si>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</si>
  <si>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</si>
  <si>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</si>
  <si>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</si>
  <si>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</si>
  <si>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</si>
  <si>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</si>
  <si>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</si>
  <si>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</si>
  <si>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</si>
  <si>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</si>
  <si>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</si>
  <si>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</si>
  <si>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</si>
  <si>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</si>
  <si>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</si>
  <si>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</si>
  <si>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</si>
  <si>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</si>
  <si>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</si>
  <si>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</si>
  <si>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</si>
  <si>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</si>
  <si>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</si>
  <si>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</si>
  <si>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</si>
  <si>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</si>
  <si>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</si>
  <si>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</si>
  <si>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</si>
  <si>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</si>
  <si>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</si>
  <si>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</si>
  <si>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</si>
  <si>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</si>
  <si>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</si>
  <si>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</si>
  <si>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</si>
  <si>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</si>
  <si>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</si>
  <si>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</si>
  <si>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</si>
  <si>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</si>
  <si>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</si>
  <si>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</si>
  <si>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</si>
  <si>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</si>
  <si>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</si>
  <si>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</si>
  <si>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</si>
  <si>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</si>
  <si>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</si>
  <si>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</si>
  <si>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</si>
  <si>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</si>
  <si>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</si>
  <si>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</si>
  <si>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</si>
  <si>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</si>
  <si>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</si>
  <si>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</si>
  <si>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</si>
  <si>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</si>
  <si>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</si>
  <si>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</si>
  <si>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</si>
  <si>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</si>
  <si>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</si>
  <si>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</si>
  <si>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</si>
  <si>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</si>
  <si>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</si>
  <si>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</si>
  <si>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</si>
  <si>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</si>
  <si>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</si>
  <si>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</si>
  <si>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</si>
  <si>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</si>
  <si>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</si>
  <si>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</si>
  <si>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</si>
  <si>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</si>
  <si>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</si>
  <si>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</si>
  <si>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</si>
  <si>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</si>
  <si>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</si>
  <si>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</si>
  <si>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</si>
  <si>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</si>
  <si>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</si>
  <si>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</si>
  <si>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</si>
  <si>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</si>
  <si>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</si>
  <si>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</si>
  <si>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</si>
  <si>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</si>
  <si>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</si>
  <si>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</si>
  <si>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</si>
  <si>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</si>
  <si>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</si>
  <si>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</si>
  <si>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</si>
  <si>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</si>
  <si>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</si>
  <si>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</si>
  <si>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</si>
  <si>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</si>
  <si>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</si>
  <si>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</si>
  <si>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</si>
  <si>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</si>
  <si>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</si>
  <si>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</si>
  <si>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</si>
  <si>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</si>
  <si>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</si>
  <si>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</si>
  <si>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</si>
  <si>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</si>
  <si>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</si>
  <si>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</si>
  <si>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</si>
  <si>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</si>
  <si>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</si>
  <si>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</si>
  <si>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</si>
  <si>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</si>
  <si>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</si>
  <si>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</si>
  <si>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</si>
  <si>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</si>
  <si>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</si>
  <si>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</si>
  <si>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</si>
  <si>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</si>
  <si>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</si>
  <si>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</si>
  <si>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</si>
  <si>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</si>
  <si>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</si>
  <si>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</si>
  <si>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</si>
  <si>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</si>
  <si>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</si>
  <si>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</si>
  <si>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</si>
  <si>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</si>
  <si>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</si>
  <si>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</si>
  <si>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</si>
  <si>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</si>
  <si>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</si>
  <si>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</si>
  <si>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</si>
  <si>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</si>
  <si>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</si>
  <si>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</si>
  <si>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</si>
  <si>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</si>
  <si>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</si>
  <si>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</si>
  <si>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</si>
  <si>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</si>
  <si>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</si>
  <si>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</si>
  <si>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</si>
  <si>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</si>
  <si>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</si>
  <si>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</si>
  <si>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</si>
  <si>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</si>
  <si>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</si>
  <si>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</si>
  <si>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</si>
  <si>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</si>
  <si>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</si>
  <si>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</si>
  <si>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</si>
  <si>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</si>
  <si>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</si>
  <si>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</si>
  <si>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</si>
  <si>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</si>
  <si>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</si>
  <si>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</si>
  <si>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</si>
  <si>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</si>
  <si>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</si>
  <si>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</si>
  <si>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</si>
  <si>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</si>
  <si>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</si>
  <si>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</si>
  <si>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</si>
  <si>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</si>
  <si>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</si>
  <si>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</si>
  <si>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</si>
  <si>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</si>
  <si>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</si>
  <si>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</si>
  <si>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</si>
  <si>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</si>
  <si>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</si>
  <si>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</si>
  <si>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</si>
  <si>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</si>
  <si>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</si>
  <si>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</si>
  <si>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</si>
  <si>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</si>
  <si>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</si>
  <si>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</si>
  <si>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</si>
  <si>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</si>
  <si>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</si>
  <si>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</si>
  <si>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</si>
  <si>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</si>
  <si>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</si>
  <si>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</si>
  <si>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</si>
  <si>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</si>
  <si>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</si>
  <si>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</si>
  <si>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</si>
  <si>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</si>
  <si>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</si>
  <si>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</si>
  <si>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</si>
  <si>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</si>
  <si>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</si>
  <si>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</si>
  <si>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</si>
  <si>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</si>
  <si>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</si>
  <si>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</si>
  <si>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</si>
  <si>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</si>
  <si>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</si>
  <si>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</si>
  <si>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</si>
  <si>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</si>
  <si>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</si>
  <si>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</si>
  <si>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</si>
  <si>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</si>
  <si>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</si>
  <si>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</si>
  <si>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</si>
  <si>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</si>
  <si>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</si>
  <si>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</si>
  <si>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</si>
  <si>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</si>
  <si>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</si>
  <si>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</si>
  <si>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</si>
  <si>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</si>
  <si>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</si>
  <si>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</si>
  <si>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</si>
  <si>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</si>
  <si>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</si>
  <si>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</si>
  <si>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</si>
  <si>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</si>
  <si>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</si>
  <si>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</si>
  <si>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</si>
  <si>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</si>
  <si>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</si>
  <si>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</si>
  <si>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</si>
  <si>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</si>
  <si>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</si>
  <si>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</si>
  <si>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</si>
  <si>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</si>
  <si>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</si>
  <si>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</si>
  <si>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</si>
  <si>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</si>
  <si>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</si>
  <si>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</si>
  <si>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</si>
  <si>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</si>
  <si>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</si>
  <si>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</si>
  <si>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</si>
  <si>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</si>
  <si>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</si>
  <si>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</si>
  <si>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</si>
  <si>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</si>
  <si>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</si>
  <si>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</si>
  <si>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</si>
  <si>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</si>
  <si>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</si>
  <si>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</si>
  <si>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</si>
  <si>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</si>
  <si>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</si>
  <si>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</si>
  <si>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</si>
  <si>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</si>
  <si>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</si>
  <si>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</si>
  <si>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</si>
  <si>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</si>
  <si>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</si>
  <si>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</si>
  <si>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</si>
  <si>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</si>
  <si>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</si>
  <si>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</si>
  <si>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</si>
  <si>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</si>
  <si>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</si>
  <si>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</si>
  <si>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</si>
  <si>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</si>
  <si>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</si>
  <si>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</si>
  <si>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</si>
  <si>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</si>
  <si>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</si>
  <si>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</si>
  <si>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</si>
  <si>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</si>
  <si>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</si>
  <si>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</si>
  <si>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</si>
  <si>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</si>
  <si>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</si>
  <si>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</si>
  <si>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</si>
  <si>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</si>
  <si>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</si>
  <si>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</si>
  <si>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</si>
  <si>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</si>
  <si>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</si>
  <si>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</si>
  <si>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</si>
  <si>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</si>
  <si>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</si>
  <si>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</si>
  <si>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</si>
  <si>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</si>
  <si>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</si>
  <si>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</si>
  <si>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</si>
  <si>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</si>
  <si>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</si>
  <si>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</si>
  <si>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</si>
  <si>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</si>
  <si>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</si>
  <si>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</si>
  <si>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</si>
  <si>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</si>
  <si>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</si>
  <si>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</si>
  <si>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</si>
  <si>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</si>
  <si>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</si>
  <si>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</si>
  <si>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</si>
  <si>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</si>
  <si>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</si>
  <si>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</si>
  <si>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</si>
  <si>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</si>
  <si>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</si>
  <si>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</si>
  <si>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</si>
  <si>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</si>
  <si>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</si>
  <si>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</si>
  <si>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</si>
  <si>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</si>
  <si>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</si>
  <si>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</si>
  <si>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</si>
  <si>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</si>
  <si>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</si>
  <si>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</si>
  <si>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</si>
  <si>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</si>
  <si>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</si>
  <si>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</si>
  <si>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</si>
  <si>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</si>
  <si>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</si>
  <si>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</si>
  <si>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</si>
  <si>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</si>
  <si>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</si>
  <si>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</si>
  <si>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</si>
  <si>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</si>
  <si>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</si>
  <si>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</si>
  <si>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</si>
  <si>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</si>
  <si>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</si>
  <si>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</si>
  <si>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</si>
  <si>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</si>
  <si>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</si>
  <si>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</si>
  <si>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</si>
  <si>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</si>
  <si>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</si>
  <si>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</si>
  <si>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</si>
  <si>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</si>
  <si>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</si>
  <si>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</si>
  <si>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</si>
  <si>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</si>
  <si>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</si>
  <si>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</si>
  <si>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</si>
  <si>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</si>
  <si>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</si>
  <si>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</si>
  <si>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</si>
  <si>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</si>
  <si>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</si>
  <si>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</si>
  <si>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</si>
  <si>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</si>
  <si>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</si>
  <si>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</si>
  <si>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</si>
  <si>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</si>
  <si>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</si>
  <si>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</si>
  <si>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</si>
  <si>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</si>
  <si>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</si>
  <si>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</si>
  <si>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</si>
  <si>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</si>
  <si>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</si>
  <si>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</si>
  <si>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</si>
  <si>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</si>
  <si>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</si>
  <si>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</si>
  <si>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</si>
  <si>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</si>
  <si>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</si>
  <si>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</si>
  <si>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</si>
  <si>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</si>
  <si>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</si>
  <si>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</si>
  <si>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</si>
  <si>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</si>
  <si>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</si>
  <si>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</si>
  <si>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</si>
  <si>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</si>
  <si>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</si>
  <si>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</si>
  <si>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</si>
  <si>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</si>
  <si>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</si>
  <si>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</si>
  <si>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</si>
  <si>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</si>
  <si>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</si>
  <si>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</si>
  <si>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</si>
  <si>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</si>
  <si>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</si>
  <si>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</si>
  <si>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</si>
  <si>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</si>
  <si>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</si>
  <si>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</si>
  <si>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</si>
  <si>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</si>
  <si>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</si>
  <si>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</si>
  <si>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</si>
  <si>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</si>
  <si>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</si>
  <si>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</si>
  <si>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</si>
  <si>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</si>
  <si>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</si>
  <si>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</si>
  <si>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</si>
  <si>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</si>
  <si>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</si>
  <si>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</si>
  <si>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</si>
  <si>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</si>
  <si>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</si>
  <si>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</si>
  <si>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</si>
  <si>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</si>
  <si>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</si>
  <si>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</si>
  <si>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</si>
  <si>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</si>
  <si>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</si>
  <si>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</si>
  <si>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</si>
  <si>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</si>
  <si>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</si>
  <si>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</si>
  <si>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</si>
  <si>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</si>
  <si>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</si>
  <si>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</si>
  <si>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</si>
  <si>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</si>
  <si>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</si>
  <si>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</si>
  <si>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</si>
  <si>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</si>
  <si>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</si>
  <si>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</si>
  <si>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</si>
  <si>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</si>
  <si>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</si>
  <si>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</si>
  <si>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</si>
  <si>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</si>
  <si>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</si>
  <si>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</si>
  <si>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</si>
  <si>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</si>
  <si>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</si>
  <si>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</si>
  <si>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</si>
  <si>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</si>
  <si>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</si>
  <si>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</si>
  <si>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</si>
  <si>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</si>
  <si>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</si>
  <si>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</si>
  <si>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</si>
  <si>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</si>
  <si>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</si>
  <si>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</si>
  <si>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</si>
  <si>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</si>
  <si>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</si>
  <si>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</si>
  <si>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</si>
  <si>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</si>
  <si>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</si>
  <si>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</si>
  <si>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</si>
  <si>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</si>
  <si>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</si>
  <si>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</si>
  <si>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</si>
  <si>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</si>
  <si>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</si>
  <si>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</si>
  <si>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</si>
  <si>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</si>
  <si>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</si>
  <si>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</si>
  <si>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</si>
  <si>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</si>
  <si>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</si>
  <si>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</si>
  <si>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</si>
  <si>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</si>
  <si>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</si>
  <si>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</si>
  <si>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</si>
  <si>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</si>
  <si>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</si>
  <si>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</si>
  <si>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</si>
  <si>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</si>
  <si>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</si>
  <si>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</si>
  <si>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</si>
  <si>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</si>
  <si>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</si>
  <si>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</si>
  <si>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</si>
  <si>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</si>
  <si>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</si>
  <si>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</si>
  <si>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</si>
  <si>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</si>
  <si>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</si>
  <si>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</si>
  <si>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</si>
  <si>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</si>
  <si>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</si>
  <si>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</si>
  <si>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</si>
  <si>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</si>
  <si>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</si>
  <si>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</si>
  <si>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</si>
  <si>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</si>
  <si>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</si>
  <si>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</si>
  <si>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</si>
  <si>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</si>
  <si>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</si>
  <si>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</si>
  <si>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</si>
  <si>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</si>
  <si>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</si>
  <si>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</si>
  <si>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</si>
  <si>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</si>
  <si>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</si>
  <si>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</si>
  <si>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</si>
  <si>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</si>
  <si>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</si>
  <si>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</si>
  <si>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</si>
  <si>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</si>
  <si>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</si>
  <si>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</si>
  <si>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</si>
  <si>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</si>
  <si>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</si>
  <si>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</si>
  <si>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</si>
  <si>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</si>
  <si>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</si>
  <si>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</si>
  <si>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</si>
  <si>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</si>
  <si>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</si>
  <si>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</si>
  <si>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</si>
  <si>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</si>
  <si>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</si>
  <si>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</si>
  <si>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</si>
  <si>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</si>
  <si>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</si>
  <si>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</si>
  <si>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</si>
  <si>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</si>
  <si>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</si>
  <si>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</si>
  <si>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</si>
  <si>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</si>
  <si>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</si>
  <si>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</si>
  <si>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</si>
  <si>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</si>
  <si>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</si>
  <si>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</si>
  <si>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</si>
  <si>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</si>
  <si>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</si>
  <si>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</si>
  <si>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</si>
  <si>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</si>
  <si>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</si>
  <si>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</si>
  <si>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</si>
  <si>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</si>
  <si>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</si>
  <si>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</si>
  <si>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</si>
  <si>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</si>
  <si>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</si>
  <si>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</si>
  <si>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</si>
  <si>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</si>
  <si>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</si>
  <si>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</si>
  <si>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</si>
  <si>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</si>
  <si>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</si>
  <si>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</si>
  <si>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</si>
  <si>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</si>
  <si>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</si>
  <si>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</si>
  <si>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</si>
  <si>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</si>
  <si>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</si>
  <si>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</si>
  <si>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</si>
  <si>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</si>
  <si>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</si>
  <si>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</si>
  <si>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</si>
  <si>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</si>
  <si>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</si>
  <si>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</si>
  <si>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</si>
  <si>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</si>
  <si>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</si>
  <si>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</si>
  <si>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</si>
  <si>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</si>
  <si>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</si>
  <si>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</si>
  <si>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</si>
  <si>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</si>
  <si>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</si>
  <si>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</si>
  <si>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</si>
  <si>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</si>
  <si>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</si>
  <si>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</si>
  <si>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</si>
  <si>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</si>
  <si>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</si>
  <si>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</si>
  <si>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</si>
  <si>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</si>
  <si>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</si>
  <si>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</si>
  <si>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</si>
  <si>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</si>
  <si>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</si>
  <si>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</si>
  <si>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</si>
  <si>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</si>
  <si>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</si>
  <si>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</si>
  <si>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</si>
  <si>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</si>
  <si>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</si>
  <si>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</si>
  <si>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</si>
  <si>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</si>
  <si>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</si>
  <si>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</si>
  <si>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</si>
  <si>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</si>
  <si>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</si>
  <si>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</si>
  <si>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</si>
  <si>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</si>
  <si>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</si>
  <si>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</si>
  <si>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</si>
  <si>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</si>
  <si>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</si>
  <si>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</si>
  <si>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</si>
  <si>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</si>
  <si>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</si>
  <si>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</si>
  <si>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</si>
  <si>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</si>
  <si>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</si>
  <si>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</si>
  <si>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</si>
  <si>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</si>
  <si>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</si>
  <si>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</si>
  <si>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</si>
  <si>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</si>
  <si>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</si>
  <si>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</si>
  <si>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</si>
  <si>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</si>
  <si>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</si>
  <si>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</si>
  <si>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</si>
  <si>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</si>
  <si>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</si>
  <si>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</si>
  <si>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</si>
  <si>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</si>
  <si>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</si>
  <si>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</si>
  <si>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</si>
  <si>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</si>
  <si>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</si>
  <si>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</si>
  <si>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</si>
  <si>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</si>
  <si>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</si>
  <si>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</si>
  <si>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</si>
  <si>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</si>
  <si>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</si>
  <si>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</si>
  <si>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</si>
  <si>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</si>
  <si>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</si>
  <si>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</si>
  <si>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</si>
  <si>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</si>
  <si>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</si>
  <si>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</si>
  <si>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</si>
  <si>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</si>
  <si>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</si>
  <si>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</si>
  <si>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</si>
  <si>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</si>
  <si>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</si>
  <si>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</si>
  <si>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</si>
  <si>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</si>
  <si>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</si>
  <si>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</si>
  <si>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</si>
  <si>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</si>
  <si>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</si>
  <si>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</si>
  <si>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</si>
  <si>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</si>
  <si>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</si>
  <si>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</si>
  <si>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</si>
  <si>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</si>
  <si>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</si>
  <si>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</si>
  <si>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</si>
  <si>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</si>
  <si>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</si>
  <si>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</si>
  <si>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</si>
  <si>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</si>
  <si>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</si>
  <si>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</si>
  <si>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</si>
  <si>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</si>
  <si>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</si>
  <si>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</si>
  <si>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</si>
  <si>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</si>
  <si>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</si>
  <si>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</si>
  <si>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</si>
  <si>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</si>
  <si>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</si>
  <si>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</si>
  <si>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</si>
  <si>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</si>
  <si>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</si>
  <si>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</si>
  <si>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</si>
  <si>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</si>
  <si>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</si>
  <si>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</si>
  <si>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</si>
  <si>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</si>
  <si>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</si>
  <si>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</si>
  <si>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</si>
  <si>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</si>
  <si>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</si>
  <si>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</si>
  <si>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</si>
  <si>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</si>
  <si>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</si>
  <si>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</si>
  <si>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</si>
  <si>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</si>
  <si>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</si>
  <si>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</si>
  <si>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</si>
  <si>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</si>
  <si>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</si>
  <si>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</si>
  <si>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</si>
  <si>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</si>
  <si>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</si>
  <si>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</si>
  <si>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</si>
  <si>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</si>
  <si>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</si>
  <si>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</si>
  <si>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</si>
  <si>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</si>
  <si>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</si>
  <si>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</si>
  <si>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</si>
  <si>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</si>
  <si>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</si>
  <si>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</si>
  <si>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</si>
  <si>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</si>
  <si>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</si>
  <si>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</si>
  <si>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</si>
  <si>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</si>
  <si>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</si>
  <si>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</si>
  <si>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</si>
  <si>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</si>
  <si>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</si>
  <si>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</si>
  <si>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</si>
  <si>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</si>
  <si>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</si>
  <si>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</si>
  <si>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</si>
  <si>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</si>
  <si>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</si>
  <si>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</si>
  <si>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</si>
  <si>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</si>
  <si>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</si>
  <si>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</si>
  <si>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</si>
  <si>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</si>
  <si>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</si>
  <si>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</si>
  <si>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</si>
  <si>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</si>
  <si>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</si>
  <si>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</si>
  <si>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</si>
  <si>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</si>
  <si>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</si>
  <si>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</si>
  <si>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</si>
  <si>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</si>
  <si>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</si>
  <si>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</si>
  <si>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</si>
  <si>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</si>
  <si>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</si>
  <si>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</si>
  <si>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</si>
  <si>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</si>
  <si>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</si>
  <si>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</si>
  <si>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</si>
  <si>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</si>
  <si>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</si>
  <si>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</si>
  <si>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</si>
  <si>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</si>
  <si>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</si>
  <si>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</si>
  <si>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</si>
  <si>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</si>
  <si>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</si>
  <si>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</si>
  <si>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</si>
  <si>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</si>
  <si>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</si>
  <si>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</si>
  <si>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</si>
  <si>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</si>
  <si>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</si>
  <si>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</si>
  <si>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</si>
  <si>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</si>
  <si>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</si>
  <si>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</si>
  <si>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</si>
  <si>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</si>
  <si>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</si>
  <si>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</si>
  <si>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</si>
  <si>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</si>
  <si>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</si>
  <si>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</si>
  <si>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</si>
  <si>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</si>
  <si>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</si>
  <si>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</si>
  <si>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</si>
  <si>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</si>
  <si>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</si>
  <si>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</si>
  <si>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</si>
  <si>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</si>
  <si>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</si>
  <si>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</si>
  <si>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</si>
  <si>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</si>
  <si>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</si>
  <si>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</si>
  <si>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</si>
  <si>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</si>
  <si>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</si>
  <si>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</si>
  <si>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</si>
  <si>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</si>
  <si>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</si>
  <si>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</si>
  <si>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</si>
  <si>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</si>
  <si>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</si>
  <si>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</si>
  <si>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</si>
  <si>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</si>
  <si>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</si>
  <si>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</si>
  <si>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</si>
  <si>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</si>
  <si>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</si>
  <si>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</si>
  <si>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</si>
  <si>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</si>
  <si>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</si>
  <si>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</si>
  <si>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</si>
  <si>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</si>
  <si>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</si>
  <si>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</si>
  <si>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</si>
  <si>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</si>
  <si>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</si>
  <si>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</si>
  <si>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</si>
  <si>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</si>
  <si>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</si>
  <si>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</si>
  <si>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</si>
  <si>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</si>
  <si>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</si>
  <si>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</si>
  <si>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</si>
  <si>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</si>
  <si>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</si>
  <si>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</si>
  <si>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</si>
  <si>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</si>
  <si>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</si>
  <si>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</si>
  <si>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</si>
  <si>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</si>
  <si>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</si>
  <si>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</si>
  <si>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</si>
  <si>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</si>
  <si>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</si>
  <si>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</si>
  <si>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</si>
  <si>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</si>
  <si>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</si>
  <si>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</si>
  <si>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</si>
  <si>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</si>
  <si>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</si>
  <si>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</si>
  <si>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</si>
  <si>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</si>
  <si>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</si>
  <si>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</si>
  <si>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</si>
  <si>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</si>
  <si>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</si>
  <si>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</si>
  <si>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</si>
  <si>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</si>
  <si>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</si>
  <si>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</si>
  <si>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</si>
  <si>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</si>
  <si>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</si>
  <si>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</si>
  <si>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</si>
  <si>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</si>
  <si>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</si>
  <si>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</si>
  <si>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</si>
  <si>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</si>
  <si>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</si>
  <si>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</si>
  <si>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</si>
  <si>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</si>
  <si>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</si>
  <si>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</si>
  <si>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</si>
  <si>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</si>
  <si>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</si>
  <si>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</si>
  <si>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</si>
  <si>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</si>
  <si>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</si>
  <si>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</si>
  <si>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</si>
  <si>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</si>
  <si>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</si>
  <si>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</si>
  <si>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</si>
  <si>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</si>
  <si>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</si>
  <si>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</si>
  <si>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</si>
  <si>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</si>
  <si>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</si>
  <si>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</si>
  <si>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</si>
  <si>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</si>
  <si>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</si>
  <si>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</si>
  <si>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</si>
  <si>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</si>
  <si>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</si>
  <si>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</si>
  <si>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</si>
  <si>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</si>
  <si>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</si>
  <si>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</si>
  <si>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</si>
  <si>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</si>
  <si>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</si>
  <si>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</si>
  <si>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</si>
  <si>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</si>
  <si>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</si>
  <si>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</si>
  <si>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</si>
  <si>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</si>
  <si>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</si>
  <si>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</si>
  <si>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</si>
  <si>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</si>
  <si>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</si>
  <si>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</si>
  <si>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</si>
  <si>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</si>
  <si>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</si>
  <si>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</si>
  <si>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</si>
  <si>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</si>
  <si>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</si>
  <si>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</si>
  <si>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</si>
  <si>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</si>
  <si>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</si>
  <si>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</si>
  <si>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</si>
  <si>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</si>
  <si>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</si>
  <si>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</si>
  <si>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</si>
  <si>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</si>
  <si>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</si>
  <si>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</si>
  <si>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</si>
  <si>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</si>
  <si>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</si>
  <si>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</si>
  <si>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</si>
  <si>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</si>
  <si>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</si>
  <si>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</si>
  <si>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</si>
  <si>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</si>
  <si>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</si>
  <si>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</si>
  <si>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</si>
  <si>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</si>
  <si>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</si>
  <si>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</si>
  <si>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</si>
  <si>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</si>
  <si>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</si>
  <si>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</si>
  <si>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</si>
  <si>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</si>
  <si>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</si>
  <si>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</si>
  <si>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</si>
  <si>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</si>
  <si>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</si>
  <si>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</si>
  <si>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</si>
  <si>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</si>
  <si>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</si>
  <si>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</si>
  <si>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</si>
  <si>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</si>
  <si>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</si>
  <si>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</si>
  <si>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</si>
  <si>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</si>
  <si>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</si>
  <si>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</si>
  <si>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</si>
  <si>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</si>
  <si>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</si>
  <si>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</si>
  <si>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</si>
  <si>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</si>
  <si>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</si>
  <si>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</si>
  <si>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</si>
  <si>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</si>
  <si>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</si>
  <si>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</si>
  <si>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</si>
  <si>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</si>
  <si>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</si>
  <si>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</si>
  <si>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</si>
  <si>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</si>
  <si>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</si>
  <si>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</si>
  <si>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</si>
  <si>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</si>
  <si>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</si>
  <si>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</si>
  <si>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</si>
  <si>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</si>
  <si>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</si>
  <si>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</si>
  <si>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</si>
  <si>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</si>
  <si>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</si>
  <si>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</si>
  <si>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</si>
  <si>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</si>
  <si>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</si>
  <si>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</si>
  <si>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</si>
  <si>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</si>
  <si>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</si>
  <si>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</si>
  <si>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</si>
  <si>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</si>
  <si>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</si>
  <si>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</si>
  <si>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</si>
  <si>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</si>
  <si>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</si>
  <si>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</si>
  <si>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</si>
  <si>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</si>
  <si>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</si>
  <si>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</si>
  <si>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</si>
  <si>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</si>
  <si>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</si>
  <si>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</si>
  <si>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</si>
  <si>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</si>
  <si>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</si>
  <si>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</si>
  <si>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</si>
  <si>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</si>
  <si>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</si>
  <si>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</si>
  <si>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</si>
  <si>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</si>
  <si>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</si>
  <si>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</si>
  <si>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</si>
  <si>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</si>
  <si>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</si>
  <si>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</si>
  <si>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</si>
  <si>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</si>
  <si>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</si>
  <si>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</si>
  <si>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</si>
  <si>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</si>
  <si>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</si>
  <si>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</si>
  <si>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</si>
  <si>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</si>
  <si>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</si>
  <si>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</si>
  <si>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</si>
  <si>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</si>
  <si>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</si>
  <si>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</si>
  <si>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</si>
  <si>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</si>
  <si>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</si>
  <si>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</si>
  <si>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</si>
  <si>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</si>
  <si>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</si>
  <si>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</si>
  <si>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</si>
  <si>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</si>
  <si>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</si>
  <si>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</si>
  <si>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</si>
  <si>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</si>
  <si>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</si>
  <si>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</si>
  <si>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</si>
  <si>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</si>
  <si>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</si>
  <si>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</si>
  <si>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</si>
  <si>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</si>
  <si>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</si>
  <si>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</si>
  <si>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</si>
  <si>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</si>
  <si>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</si>
  <si>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</si>
  <si>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</si>
  <si>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</si>
  <si>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</si>
  <si>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</si>
  <si>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</si>
  <si>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</si>
  <si>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</si>
  <si>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</si>
  <si>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</si>
  <si>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</si>
  <si>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</si>
  <si>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</si>
  <si>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</si>
  <si>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</si>
  <si>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</si>
  <si>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</si>
  <si>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</si>
  <si>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</si>
  <si>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</si>
  <si>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</si>
  <si>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</si>
  <si>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</si>
  <si>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</si>
  <si>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</si>
  <si>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</si>
  <si>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</si>
  <si>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</si>
  <si>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</si>
  <si>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</si>
  <si>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</si>
  <si>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</si>
  <si>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</si>
  <si>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</si>
  <si>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</si>
  <si>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</si>
  <si>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</si>
  <si>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</si>
  <si>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</si>
  <si>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</si>
  <si>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</si>
  <si>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</si>
  <si>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</si>
  <si>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</si>
  <si>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</si>
  <si>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</si>
  <si>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</si>
  <si>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</si>
  <si>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</si>
  <si>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</si>
  <si>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</si>
  <si>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</si>
  <si>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</si>
  <si>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</si>
  <si>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</si>
  <si>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</si>
  <si>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</si>
  <si>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</si>
  <si>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</si>
  <si>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</si>
  <si>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</si>
  <si>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</si>
  <si>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</si>
  <si>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</si>
  <si>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</si>
  <si>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</si>
  <si>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</si>
  <si>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</si>
  <si>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</si>
  <si>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</si>
  <si>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</si>
  <si>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</si>
  <si>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</si>
  <si>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</si>
  <si>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</si>
  <si>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</si>
  <si>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</si>
  <si>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</si>
  <si>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</si>
  <si>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</si>
  <si>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</si>
  <si>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</si>
  <si>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</si>
  <si>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</si>
  <si>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</si>
  <si>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</si>
  <si>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</si>
  <si>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</si>
  <si>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</si>
  <si>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</si>
  <si>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</si>
  <si>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</si>
  <si>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</si>
  <si>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</si>
  <si>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</si>
  <si>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</si>
  <si>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</si>
  <si>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</si>
  <si>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</si>
  <si>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</si>
  <si>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</si>
  <si>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</si>
  <si>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</si>
  <si>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</si>
  <si>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</si>
  <si>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</si>
  <si>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</si>
  <si>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</si>
  <si>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</si>
  <si>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</si>
  <si>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</si>
  <si>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</si>
  <si>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</si>
  <si>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</si>
  <si>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</si>
  <si>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</si>
  <si>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</si>
  <si>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</si>
  <si>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</si>
  <si>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</si>
  <si>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</si>
  <si>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</si>
  <si>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</si>
  <si>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</si>
  <si>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</si>
  <si>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</si>
  <si>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</si>
  <si>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</si>
  <si>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</si>
  <si>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</si>
  <si>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</si>
  <si>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</si>
  <si>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</si>
  <si>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</si>
  <si>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</si>
  <si>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</si>
  <si>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</si>
  <si>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</si>
  <si>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</si>
  <si>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</si>
  <si>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</si>
  <si>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</si>
  <si>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</si>
  <si>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</si>
  <si>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</si>
  <si>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</si>
  <si>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</si>
  <si>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</si>
  <si>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</si>
  <si>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</si>
  <si>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</si>
  <si>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</si>
  <si>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</si>
  <si>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</si>
  <si>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</si>
  <si>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</si>
  <si>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</si>
  <si>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</si>
  <si>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</si>
  <si>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</si>
  <si>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</si>
  <si>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</si>
  <si>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</si>
  <si>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</si>
  <si>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</si>
  <si>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</si>
  <si>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</si>
  <si>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</si>
  <si>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</si>
  <si>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</si>
  <si>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</si>
  <si>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</si>
  <si>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</si>
  <si>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</si>
  <si>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</si>
  <si>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</si>
  <si>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</si>
  <si>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</si>
  <si>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</si>
  <si>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</si>
  <si>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</si>
  <si>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</si>
  <si>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</si>
  <si>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</si>
  <si>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</si>
  <si>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</si>
  <si>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</si>
  <si>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</si>
  <si>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</si>
  <si>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</si>
  <si>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</si>
  <si>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</si>
  <si>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</si>
  <si>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</si>
  <si>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</si>
  <si>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</si>
  <si>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</si>
  <si>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</si>
  <si>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</si>
  <si>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</si>
  <si>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</si>
  <si>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</si>
  <si>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</si>
  <si>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</si>
  <si>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</si>
  <si>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</si>
  <si>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</si>
  <si>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</si>
  <si>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</si>
  <si>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</si>
  <si>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</si>
  <si>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</si>
  <si>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</si>
  <si>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</si>
  <si>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</si>
  <si>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</si>
  <si>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</si>
  <si>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</si>
  <si>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</si>
  <si>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</si>
  <si>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</si>
  <si>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</si>
  <si>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</si>
  <si>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</si>
  <si>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</si>
  <si>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</si>
  <si>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</si>
  <si>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</si>
  <si>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</si>
  <si>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</si>
  <si>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</si>
  <si>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</si>
  <si>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</si>
  <si>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</si>
  <si>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</si>
  <si>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</si>
  <si>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</si>
  <si>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</si>
  <si>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</si>
  <si>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</si>
  <si>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</si>
  <si>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</si>
  <si>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</si>
  <si>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</si>
  <si>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</si>
  <si>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</si>
  <si>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</si>
  <si>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</si>
  <si>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</si>
  <si>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</si>
  <si>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</si>
  <si>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</si>
  <si>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</si>
  <si>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</si>
  <si>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</si>
  <si>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</si>
  <si>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</si>
  <si>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</si>
  <si>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</si>
  <si>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</si>
  <si>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</si>
  <si>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</si>
  <si>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</si>
  <si>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</si>
  <si>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</si>
  <si>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</si>
  <si>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</si>
  <si>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</si>
  <si>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</si>
  <si>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</si>
  <si>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</si>
  <si>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</si>
  <si>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</si>
  <si>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</si>
  <si>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</si>
  <si>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</si>
  <si>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</si>
  <si>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</si>
  <si>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</si>
  <si>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</si>
  <si>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</si>
  <si>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</si>
  <si>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</si>
  <si>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</si>
  <si>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</si>
  <si>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</si>
  <si>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</si>
  <si>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</si>
  <si>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</si>
  <si>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</si>
  <si>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</si>
  <si>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</si>
  <si>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</si>
  <si>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</si>
  <si>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</si>
  <si>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</si>
  <si>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</si>
  <si>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</si>
  <si>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</si>
  <si>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</si>
  <si>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</si>
  <si>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</si>
  <si>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</si>
  <si>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</si>
  <si>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</si>
  <si>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</si>
  <si>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</si>
  <si>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</si>
  <si>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</si>
  <si>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</si>
  <si>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</si>
  <si>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</si>
  <si>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</si>
  <si>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</si>
  <si>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</si>
  <si>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</si>
  <si>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</si>
  <si>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</si>
  <si>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</si>
  <si>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</si>
  <si>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</si>
  <si>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</si>
  <si>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</si>
  <si>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</si>
  <si>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</si>
  <si>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</si>
  <si>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</si>
  <si>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</si>
  <si>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</si>
  <si>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</si>
  <si>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</si>
  <si>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</si>
  <si>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</si>
  <si>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</si>
  <si>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</si>
  <si>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</si>
  <si>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</si>
  <si>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</si>
  <si>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</si>
  <si>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</si>
  <si>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</si>
  <si>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</si>
  <si>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</si>
  <si>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</si>
  <si>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</si>
  <si>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</si>
  <si>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</si>
  <si>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</si>
  <si>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</si>
  <si>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</si>
  <si>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</si>
  <si>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</si>
  <si>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</si>
  <si>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</si>
  <si>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</si>
  <si>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</si>
  <si>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</si>
  <si>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</si>
  <si>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</si>
  <si>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</si>
  <si>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</si>
  <si>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</si>
  <si>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</si>
  <si>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</si>
  <si>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</si>
  <si>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</si>
  <si>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</si>
  <si>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</si>
  <si>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</si>
  <si>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</si>
  <si>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</si>
  <si>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</si>
  <si>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</si>
  <si>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</si>
  <si>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</si>
  <si>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</si>
  <si>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</si>
  <si>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</si>
  <si>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</si>
  <si>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</si>
  <si>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</si>
  <si>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</si>
  <si>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</si>
  <si>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</si>
  <si>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</si>
  <si>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</si>
  <si>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</si>
  <si>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</si>
  <si>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</si>
  <si>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</si>
  <si>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</si>
  <si>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</si>
  <si>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</si>
  <si>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</si>
  <si>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</si>
  <si>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</si>
  <si>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</si>
  <si>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</si>
  <si>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</si>
  <si>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</si>
  <si>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</si>
  <si>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</si>
  <si>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</si>
  <si>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</si>
  <si>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</si>
  <si>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</si>
  <si>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</si>
  <si>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</si>
  <si>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</si>
  <si>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</si>
  <si>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</si>
  <si>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</si>
  <si>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</si>
  <si>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</si>
  <si>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</si>
  <si>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</si>
  <si>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</si>
  <si>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</si>
  <si>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</si>
  <si>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</si>
  <si>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</si>
  <si>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</si>
  <si>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</si>
  <si>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</si>
  <si>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</si>
  <si>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</si>
  <si>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</si>
  <si>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</si>
  <si>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</si>
  <si>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</si>
  <si>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</si>
  <si>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</si>
  <si>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</si>
  <si>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</si>
  <si>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</si>
  <si>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</si>
  <si>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</si>
  <si>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</si>
  <si>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</si>
  <si>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</si>
  <si>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</si>
  <si>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</si>
  <si>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</si>
  <si>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</si>
  <si>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</si>
  <si>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</si>
  <si>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</si>
  <si>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</si>
  <si>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</si>
  <si>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</si>
  <si>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</si>
  <si>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</si>
  <si>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</si>
  <si>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</si>
  <si>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</si>
  <si>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</si>
  <si>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</si>
  <si>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</si>
  <si>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</si>
  <si>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</si>
  <si>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</si>
  <si>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</si>
  <si>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</si>
  <si>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</si>
  <si>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</si>
  <si>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</si>
  <si>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</si>
  <si>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</si>
  <si>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</si>
  <si>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</si>
  <si>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</si>
  <si>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</si>
  <si>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</si>
  <si>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</si>
  <si>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</si>
  <si>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</si>
  <si>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</si>
  <si>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</si>
  <si>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</si>
  <si>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</si>
  <si>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</si>
  <si>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</si>
  <si>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</si>
  <si>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</si>
  <si>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</si>
  <si>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</si>
  <si>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</si>
  <si>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</si>
  <si>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</si>
  <si>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</si>
  <si>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</si>
  <si>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</si>
  <si>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</si>
  <si>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</si>
  <si>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</si>
  <si>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</si>
  <si>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</si>
  <si>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</si>
  <si>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</si>
  <si>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</si>
  <si>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</si>
  <si>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</si>
  <si>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</si>
  <si>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</si>
  <si>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</si>
  <si>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</si>
  <si>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</si>
  <si>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</si>
  <si>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</si>
  <si>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</si>
  <si>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</si>
  <si>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</si>
  <si>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</si>
  <si>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</si>
  <si>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</si>
  <si>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</si>
  <si>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</si>
  <si>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</si>
  <si>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</si>
  <si>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</si>
  <si>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</si>
  <si>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</si>
  <si>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</si>
  <si>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</si>
  <si>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</si>
  <si>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</si>
  <si>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</si>
  <si>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</si>
  <si>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</si>
  <si>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</si>
  <si>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</si>
  <si>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</si>
  <si>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</si>
  <si>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</si>
  <si>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</si>
  <si>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</si>
  <si>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</si>
  <si>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</si>
  <si>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</si>
  <si>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</si>
  <si>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</si>
  <si>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</si>
  <si>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</si>
  <si>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</si>
  <si>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</si>
  <si>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</si>
  <si>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</si>
  <si>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</si>
  <si>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</si>
  <si>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Count of goal</t>
  </si>
  <si>
    <t>Column Labels</t>
  </si>
  <si>
    <t>(All)</t>
  </si>
  <si>
    <t>Count of outcomes</t>
  </si>
  <si>
    <t>Category and Subcategory2</t>
  </si>
  <si>
    <t>Sub</t>
  </si>
  <si>
    <t>Date Created Conversion</t>
  </si>
  <si>
    <t>Date Ended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</si>
  <si>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</si>
  <si>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</si>
  <si>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</si>
  <si>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</si>
  <si>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</si>
  <si>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</si>
  <si>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</si>
  <si>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</si>
  <si>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</si>
  <si>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</si>
  <si>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</si>
  <si>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</si>
  <si>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Name</t>
  </si>
  <si>
    <t>Blurb</t>
  </si>
  <si>
    <t>Backers</t>
  </si>
  <si>
    <t>Successful</t>
  </si>
  <si>
    <t>Failed</t>
  </si>
  <si>
    <t>Mean Goal</t>
  </si>
  <si>
    <t>Median Goal</t>
  </si>
  <si>
    <t>Mean Pledged</t>
  </si>
  <si>
    <t>Median Pledged</t>
  </si>
  <si>
    <t>St Dev Pledged</t>
  </si>
  <si>
    <t>Upper Quartile of Pledged</t>
  </si>
  <si>
    <t>Lower Quartile Pledged</t>
  </si>
  <si>
    <t>IQR of Pledged</t>
  </si>
  <si>
    <t>Goal</t>
  </si>
  <si>
    <t>Years</t>
  </si>
  <si>
    <t>Parent Category</t>
  </si>
  <si>
    <t>Number of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</si>
  <si>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</si>
  <si>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</si>
  <si>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</si>
  <si>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</si>
  <si>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</si>
  <si>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</si>
  <si>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</si>
  <si>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1,000 to 4,999</t>
  </si>
  <si>
    <t>5,000 to 9,999</t>
  </si>
  <si>
    <t>10,000 to 14,999</t>
  </si>
  <si>
    <t>15,000 to 19,999</t>
  </si>
  <si>
    <t>20,000 to 24,999</t>
  </si>
  <si>
    <t>25,000 to 29,999</t>
  </si>
  <si>
    <t>30,000 to 34,999</t>
  </si>
  <si>
    <t>35,000 to 39,999</t>
  </si>
  <si>
    <t>40,000 to 44,999</t>
  </si>
  <si>
    <t>45,000 to 49,999</t>
  </si>
  <si>
    <t>Greater than 50,000</t>
  </si>
  <si>
    <t>Month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</si>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</sst>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4" formatCode="_(&quot;$&quot;* #,##0.00_);_(&quot;$&quot;* \(#,##0.00\);_(&quot;$&quot;* &quot;-&quot;??_);_(@_)"/>
    <numFmt numFmtId="164" formatCode="&quot;$&quot;#,##0.00"/>
    <numFmt numFmtId="165" formatCode="m/dd/yy;@"/>
    <numFmt numFmtId="166" formatCode="[$-1009]mmmm\ d\,\ yyyy;@"/>
    <numFmt numFmtId="167" formatCode="_(&quot;$&quot;* #,##0_);_(&quot;$&quot;* \(#,##0\);_(&quot;$&quot;* &quot;-&quot;??_);_(@_)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sz val="11"/>
      <color rgb="FF2B2B2B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5">
    <xf numFmtId="0" fontId="0" fillId="0" borderId="0"/>
    <xf numFmtId="44" fontId="2" fillId="0" borderId="0" applyFon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9" fontId="2" fillId="0" borderId="0" applyFont="0" applyFill="0" applyBorder="0" applyAlignment="0" applyProtection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5" fillId="0" borderId="0" xfId="0" applyFont="1"/>
    <xf numFmtId="44" fontId="1" fillId="0" borderId="0" xfId="1" applyFont="1" applyAlignment="1">
      <alignment horizontal="center"/>
    </xf>
    <xf numFmtId="44" fontId="0" fillId="0" borderId="0" xfId="1" applyFont="1"/>
    <xf numFmtId="167" fontId="0" fillId="0" borderId="0" xfId="1" applyNumberFormat="1" applyFont="1"/>
    <xf numFmtId="9" fontId="0" fillId="0" borderId="0" xfId="24" applyFont="1"/>
  </cellXfs>
  <cellStyles count="25">
    <cellStyle name="Currency" xfId="1" builtinId="4"/>
    <cellStyle name="Followed Hyperlink" xfId="3" builtinId="9" hidden="1"/>
    <cellStyle name="Followed Hyperlink" xfId="5" builtinId="9" hidden="1"/>
    <cellStyle name="Followed Hyperlink" xfId="7" builtinId="9" hidden="1"/>
    <cellStyle name="Followed Hyperlink" xfId="9" builtinId="9" hidden="1"/>
    <cellStyle name="Followed Hyperlink" xfId="11" builtinId="9" hidden="1"/>
    <cellStyle name="Followed Hyperlink" xfId="13" builtinId="9" hidden="1"/>
    <cellStyle name="Followed Hyperlink" xfId="15" builtinId="9" hidden="1"/>
    <cellStyle name="Followed Hyperlink" xfId="17" builtinId="9" hidden="1"/>
    <cellStyle name="Followed Hyperlink" xfId="19" builtinId="9" hidden="1"/>
    <cellStyle name="Followed Hyperlink" xfId="21" builtinId="9" hidden="1"/>
    <cellStyle name="Followed Hyperlink" xfId="23" builtinId="9" hidden="1"/>
    <cellStyle name="Hyperlink" xfId="2" builtinId="8" hidden="1"/>
    <cellStyle name="Hyperlink" xfId="4" builtinId="8" hidden="1"/>
    <cellStyle name="Hyperlink" xfId="6" builtinId="8" hidden="1"/>
    <cellStyle name="Hyperlink" xfId="8" builtinId="8" hidden="1"/>
    <cellStyle name="Hyperlink" xfId="10" builtinId="8" hidden="1"/>
    <cellStyle name="Hyperlink" xfId="12" builtinId="8" hidden="1"/>
    <cellStyle name="Hyperlink" xfId="14" builtinId="8" hidden="1"/>
    <cellStyle name="Hyperlink" xfId="16" builtinId="8" hidden="1"/>
    <cellStyle name="Hyperlink" xfId="18" builtinId="8" hidden="1"/>
    <cellStyle name="Hyperlink" xfId="20" builtinId="8" hidden="1"/>
    <cellStyle name="Hyperlink" xfId="22" builtinId="8" hidden="1"/>
    <cellStyle name="Normal" xfId="0" builtinId="0" customBuiltin="1"/>
    <cellStyle name="Percent" xfId="24" builtinId="5"/>
  </cellStyles>
  <dxfs count="4">
    <dxf>
      <font>
        <color rgb="FF9C0006"/>
      </font>
      <fill>
        <patternFill patternType="solid">
          <fgColor indexed="64"/>
          <bgColor theme="4"/>
        </patternFill>
      </fill>
    </dxf>
    <dxf>
      <font>
        <color rgb="FF9C0006"/>
      </font>
      <fill>
        <patternFill patternType="solid">
          <fgColor indexed="64"/>
          <bgColor theme="9"/>
        </patternFill>
      </fill>
    </dxf>
    <dxf>
      <font>
        <color rgb="FF9C0006"/>
      </font>
      <fill>
        <patternFill patternType="solid">
          <fgColor indexed="64"/>
          <bgColor theme="4"/>
        </patternFill>
      </fill>
    </dxf>
    <dxf>
      <font>
        <color rgb="FF9C0006"/>
      </font>
      <fill>
        <patternFill patternType="solid">
          <fgColor indexed="64"/>
          <bgColor theme="9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4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[Kickstarter_Challenge2.xlsx]Sheet5!PivotTable4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Sheet5!$B$4:$B$5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Sheet5!$A$6:$A$7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Sheet5!$B$6:$B$7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9C0-F549-A56A-9D1DC00E08A5}"/>
            </c:ext>
          </c:extLst>
        </c:ser>
        <c:ser>
          <c:idx val="1"/>
          <c:order val="1"/>
          <c:tx>
            <c:strRef>
              <c:f>Sheet5!$C$4:$C$5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Sheet5!$A$6:$A$7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Sheet5!$C$6:$C$7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9C0-F549-A56A-9D1DC00E08A5}"/>
            </c:ext>
          </c:extLst>
        </c:ser>
        <c:ser>
          <c:idx val="2"/>
          <c:order val="2"/>
          <c:tx>
            <c:strRef>
              <c:f>Sheet5!$D$4:$D$5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Sheet5!$A$6:$A$7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Sheet5!$D$6:$D$7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9C0-F549-A56A-9D1DC00E08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34587712"/>
        <c:axId val="234589392"/>
      </c:barChart>
      <c:catAx>
        <c:axId val="234587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4589392"/>
        <c:crosses val="autoZero"/>
        <c:auto val="1"/>
        <c:lblAlgn val="ctr"/>
        <c:lblOffset val="100"/>
        <c:noMultiLvlLbl val="0"/>
      </c:catAx>
      <c:valAx>
        <c:axId val="234589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4587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[Kickstarter_Challenge2.xlsx]Category Stats!PivotTable2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Stats'!$B$6:$B$7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786-6347-A147-7432FF3025AB}"/>
            </c:ext>
          </c:extLst>
        </c:ser>
        <c:ser>
          <c:idx val="1"/>
          <c:order val="1"/>
          <c:tx>
            <c:strRef>
              <c:f>'Category Stats'!$C$4:$C$5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Stats'!$C$6:$C$7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786-6347-A147-7432FF3025AB}"/>
            </c:ext>
          </c:extLst>
        </c:ser>
        <c:ser>
          <c:idx val="2"/>
          <c:order val="2"/>
          <c:tx>
            <c:strRef>
              <c:f>'Category Stats'!$D$4:$D$5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Stats'!$D$6:$D$7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786-6347-A147-7432FF3025AB}"/>
            </c:ext>
          </c:extLst>
        </c:ser>
        <c:ser>
          <c:idx val="3"/>
          <c:order val="3"/>
          <c:tx>
            <c:strRef>
              <c:f>'Category Stats'!$E$4:$E$5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Stats'!$E$6:$E$7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786-6347-A147-7432FF3025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31691872"/>
        <c:axId val="231693520"/>
      </c:barChart>
      <c:catAx>
        <c:axId val="231691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1693520"/>
        <c:crosses val="autoZero"/>
        <c:auto val="1"/>
        <c:lblAlgn val="ctr"/>
        <c:lblOffset val="100"/>
        <c:noMultiLvlLbl val="0"/>
      </c:catAx>
      <c:valAx>
        <c:axId val="231693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1691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[Kickstarter_Challenge2.xlsx]Outcome Based on Launch Date!PivotTable8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C70-CD4D-B3B1-77D9B3856F94}"/>
            </c:ext>
          </c:extLst>
        </c:ser>
        <c:ser>
          <c:idx val="1"/>
          <c:order val="1"/>
          <c:tx>
            <c:strRef>
              <c:f>'Outcome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C70-CD4D-B3B1-77D9B3856F94}"/>
            </c:ext>
          </c:extLst>
        </c:ser>
        <c:ser>
          <c:idx val="2"/>
          <c:order val="2"/>
          <c:tx>
            <c:strRef>
              <c:f>'Outcome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C70-CD4D-B3B1-77D9B3856F94}"/>
            </c:ext>
          </c:extLst>
        </c:ser>
        <c:ser>
          <c:idx val="3"/>
          <c:order val="3"/>
          <c:tx>
            <c:strRef>
              <c:f>'Outcome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'Outcome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C70-CD4D-B3B1-77D9B3856F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84367711"/>
        <c:axId val="1325650895"/>
      </c:lineChart>
      <c:catAx>
        <c:axId val="13843677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5650895"/>
        <c:crosses val="autoZero"/>
        <c:auto val="1"/>
        <c:lblAlgn val="ctr"/>
        <c:lblOffset val="100"/>
        <c:noMultiLvlLbl val="0"/>
      </c:catAx>
      <c:valAx>
        <c:axId val="13256508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43677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1,000 to 4,999</c:v>
                </c:pt>
                <c:pt idx="2">
                  <c:v>5,000 to 9,999</c:v>
                </c:pt>
                <c:pt idx="3">
                  <c:v>10,000 to 14,999</c:v>
                </c:pt>
                <c:pt idx="4">
                  <c:v>15,000 to 19,999</c:v>
                </c:pt>
                <c:pt idx="5">
                  <c:v>20,000 to 24,999</c:v>
                </c:pt>
                <c:pt idx="6">
                  <c:v>25,000 to 29,999</c:v>
                </c:pt>
                <c:pt idx="7">
                  <c:v>30,000 to 34,999</c:v>
                </c:pt>
                <c:pt idx="8">
                  <c:v>35,000 to 39,999</c:v>
                </c:pt>
                <c:pt idx="9">
                  <c:v>40,000 to 44,999</c:v>
                </c:pt>
                <c:pt idx="10">
                  <c:v>45,000 to 49,999</c:v>
                </c:pt>
                <c:pt idx="11">
                  <c:v>Greater than 50,000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0.726078799249531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2F7-BD48-BA2E-076BC1ABFBB0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1,000 to 4,999</c:v>
                </c:pt>
                <c:pt idx="2">
                  <c:v>5,000 to 9,999</c:v>
                </c:pt>
                <c:pt idx="3">
                  <c:v>10,000 to 14,999</c:v>
                </c:pt>
                <c:pt idx="4">
                  <c:v>15,000 to 19,999</c:v>
                </c:pt>
                <c:pt idx="5">
                  <c:v>20,000 to 24,999</c:v>
                </c:pt>
                <c:pt idx="6">
                  <c:v>25,000 to 29,999</c:v>
                </c:pt>
                <c:pt idx="7">
                  <c:v>30,000 to 34,999</c:v>
                </c:pt>
                <c:pt idx="8">
                  <c:v>35,000 to 39,999</c:v>
                </c:pt>
                <c:pt idx="9">
                  <c:v>40,000 to 44,999</c:v>
                </c:pt>
                <c:pt idx="10">
                  <c:v>45,000 to 49,999</c:v>
                </c:pt>
                <c:pt idx="11">
                  <c:v>Greater than 50,000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0.27392120075046905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2F7-BD48-BA2E-076BC1ABFBB0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1,000 to 4,999</c:v>
                </c:pt>
                <c:pt idx="2">
                  <c:v>5,000 to 9,999</c:v>
                </c:pt>
                <c:pt idx="3">
                  <c:v>10,000 to 14,999</c:v>
                </c:pt>
                <c:pt idx="4">
                  <c:v>15,000 to 19,999</c:v>
                </c:pt>
                <c:pt idx="5">
                  <c:v>20,000 to 24,999</c:v>
                </c:pt>
                <c:pt idx="6">
                  <c:v>25,000 to 29,999</c:v>
                </c:pt>
                <c:pt idx="7">
                  <c:v>30,000 to 34,999</c:v>
                </c:pt>
                <c:pt idx="8">
                  <c:v>35,000 to 39,999</c:v>
                </c:pt>
                <c:pt idx="9">
                  <c:v>40,000 to 44,999</c:v>
                </c:pt>
                <c:pt idx="10">
                  <c:v>45,000 to 49,999</c:v>
                </c:pt>
                <c:pt idx="11">
                  <c:v>Greater than 50,000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2F7-BD48-BA2E-076BC1ABFB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1848783"/>
        <c:axId val="1357793647"/>
      </c:lineChart>
      <c:catAx>
        <c:axId val="13318487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7793647"/>
        <c:crosses val="autoZero"/>
        <c:auto val="1"/>
        <c:lblAlgn val="ctr"/>
        <c:lblOffset val="100"/>
        <c:noMultiLvlLbl val="0"/>
      </c:catAx>
      <c:valAx>
        <c:axId val="1357793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1848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[Kickstarter_Challenge2.xlsx]Theater Outcomes by Launch Date!PivotTable2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Theater Outcomes Based on Launch Date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061-4645-BB87-07BCD2BA2B00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061-4645-BB87-07BCD2BA2B00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061-4645-BB87-07BCD2BA2B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7119375"/>
        <c:axId val="1333507103"/>
      </c:lineChart>
      <c:catAx>
        <c:axId val="13571193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3507103"/>
        <c:crosses val="autoZero"/>
        <c:auto val="1"/>
        <c:lblAlgn val="ctr"/>
        <c:lblOffset val="100"/>
        <c:noMultiLvlLbl val="0"/>
      </c:catAx>
      <c:valAx>
        <c:axId val="13335071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71193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95250</xdr:colOff>
      <xdr:row>9</xdr:row>
      <xdr:rowOff>76200</xdr:rowOff>
    </xdr:from>
    <xdr:to>
      <xdr:col>9</xdr:col>
      <xdr:colOff>692150</xdr:colOff>
      <xdr:row>23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E4F405E-AAC5-3341-A012-E2399D2EBE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641350</xdr:colOff>
      <xdr:row>9</xdr:row>
      <xdr:rowOff>63500</xdr:rowOff>
    </xdr:from>
    <xdr:to>
      <xdr:col>10</xdr:col>
      <xdr:colOff>1238250</xdr:colOff>
      <xdr:row>23</xdr:row>
      <xdr:rowOff>139700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8145344-DC60-7F4D-ABF3-47156A4553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647700</xdr:colOff>
      <xdr:row>15</xdr:row>
      <xdr:rowOff>19050</xdr:rowOff>
    </xdr:from>
    <xdr:to>
      <xdr:col>9</xdr:col>
      <xdr:colOff>139700</xdr:colOff>
      <xdr:row>29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3D500D2-BF89-C64D-9DC7-FD3812FF7A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190500</xdr:colOff>
      <xdr:row>14</xdr:row>
      <xdr:rowOff>38100</xdr:rowOff>
    </xdr:from>
    <xdr:to>
      <xdr:col>5</xdr:col>
      <xdr:colOff>1333500</xdr:colOff>
      <xdr:row>38</xdr:row>
      <xdr:rowOff>127000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7604298-4E1C-4C49-A304-16D8ED061E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1</xdr:row>
      <xdr:rowOff>38100</xdr:rowOff>
    </xdr:from>
    <xdr:to>
      <xdr:col>12</xdr:col>
      <xdr:colOff>304800</xdr:colOff>
      <xdr:row>19</xdr:row>
      <xdr:rowOff>6350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B9A9168-7ED6-B643-A19E-7EAFA07484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seph Pizzimenti" refreshedDate="44430.501405787036" createdVersion="4" refreshedVersion="4" minRefreshableVersion="3" recordCount="4115" xr:uid="{00000000-000A-0000-FFFF-FFFF01000000}">
  <cacheSource type="worksheet">
    <worksheetSource ref="A1:Q1048576" sheet="Kickstarter"/>
  </cacheSource>
  <cacheFields count="17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 count="14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  <m/>
      </sharedItems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Blank="1" containsMixedTypes="1" containsNumber="1" minValue="1" maxValue="3304"/>
    </cacheField>
    <cacheField name="Category and Subcategory2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seph Pizzimenti" refreshedDate="44430.524841435188" createdVersion="4" refreshedVersion="4" minRefreshableVersion="3" recordCount="4115" xr:uid="{00000000-000A-0000-FFFF-FFFF02000000}">
  <cacheSource type="worksheet">
    <worksheetSource ref="A1:R104857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 count="14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  <m/>
      </sharedItems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Blank="1" containsMixedTypes="1" containsNumber="1" minValue="1" maxValue="3304"/>
    </cacheField>
    <cacheField name="Category and Subcategory2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seph Pizzimenti" refreshedDate="44431.447445949074" createdVersion="4" refreshedVersion="4" minRefreshableVersion="3" recordCount="4115" xr:uid="{00000000-000A-0000-FFFF-FFFF03000000}">
  <cacheSource type="worksheet">
    <worksheetSource ref="A1:T1048576" sheet="Kickstarter"/>
  </cacheSource>
  <cacheFields count="20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 count="14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  <m/>
      </sharedItems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Blank="1" containsMixedTypes="1" containsNumber="1" minValue="1" maxValue="3304"/>
    </cacheField>
    <cacheField name="Category and Subcategory2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7-03-15"/>
        </groupItems>
      </fieldGroup>
    </cacheField>
    <cacheField name="Date Ended" numFmtId="0">
      <sharedItems containsNonDate="0" containsDate="1" containsString="0" containsBlank="1" minDate="2009-08-10T19:26:00" maxDate="2017-05-03T19:12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seph Pizzimenti" refreshedDate="44435.897270601854" createdVersion="7" refreshedVersion="7" minRefreshableVersion="3" recordCount="4115" xr:uid="{BA2CD883-D18F-714C-A4A6-A3F31E82CF3E}">
  <cacheSource type="worksheet">
    <worksheetSource ref="A1:U1048576" sheet="Kickstarter"/>
  </cacheSource>
  <cacheFields count="21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Blank="1" containsMixedTypes="1" containsNumber="1" minValue="1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" numFmtId="0">
      <sharedItems containsNonDate="0" containsDate="1" containsString="0" containsBlank="1" minDate="2009-08-10T19:26:00" maxDate="2017-05-03T19:12:00"/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x v="0"/>
    <n v="1437620400"/>
    <n v="1434931811"/>
    <b v="0"/>
    <n v="182"/>
    <b v="1"/>
    <x v="0"/>
    <n v="137"/>
    <n v="63.9176"/>
    <x v="0"/>
  </r>
  <r>
    <n v="1"/>
    <s v="FannibalFest Fan Convention"/>
    <s v="A Hannibal TV Show Fan Convention and Art Collective"/>
    <n v="10275"/>
    <n v="14653"/>
    <x v="0"/>
    <x v="0"/>
    <x v="0"/>
    <n v="1488464683"/>
    <n v="1485872683"/>
    <b v="0"/>
    <n v="79"/>
    <b v="1"/>
    <x v="0"/>
    <n v="143"/>
    <n v="185.48099999999999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x v="1"/>
    <n v="1455555083"/>
    <n v="1454691083"/>
    <b v="0"/>
    <n v="35"/>
    <b v="1"/>
    <x v="0"/>
    <n v="105"/>
    <n v="15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x v="0"/>
    <n v="1407414107"/>
    <n v="1404822107"/>
    <b v="0"/>
    <n v="150"/>
    <b v="1"/>
    <x v="0"/>
    <n v="104"/>
    <n v="69.2667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x v="0"/>
    <n v="1450555279"/>
    <n v="1447963279"/>
    <b v="0"/>
    <n v="284"/>
    <b v="1"/>
    <x v="0"/>
    <n v="123"/>
    <n v="190.5502999999999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x v="0"/>
    <n v="1469770500"/>
    <n v="1468362207"/>
    <b v="0"/>
    <n v="47"/>
    <b v="1"/>
    <x v="0"/>
    <n v="110"/>
    <n v="93.404300000000006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x v="0"/>
    <n v="1402710250"/>
    <n v="1401846250"/>
    <b v="0"/>
    <n v="58"/>
    <b v="1"/>
    <x v="0"/>
    <n v="106"/>
    <n v="146.8793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x v="0"/>
    <n v="1467680867"/>
    <n v="1464224867"/>
    <b v="0"/>
    <n v="57"/>
    <b v="1"/>
    <x v="0"/>
    <n v="101"/>
    <n v="159.8246"/>
    <x v="0"/>
  </r>
  <r>
    <n v="8"/>
    <s v="Sizzling in the Kitchen Flynn Style"/>
    <s v="Help us raise the funds to film our pilot episode!"/>
    <n v="3500"/>
    <n v="3501.52"/>
    <x v="0"/>
    <x v="0"/>
    <x v="0"/>
    <n v="1460754000"/>
    <n v="1460155212"/>
    <b v="0"/>
    <n v="12"/>
    <b v="1"/>
    <x v="0"/>
    <n v="100"/>
    <n v="291.79329999999999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x v="0"/>
    <n v="1460860144"/>
    <n v="1458268144"/>
    <b v="0"/>
    <n v="20"/>
    <b v="1"/>
    <x v="0"/>
    <n v="126"/>
    <n v="31.499500000000001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x v="0"/>
    <n v="1403660279"/>
    <n v="1400636279"/>
    <b v="0"/>
    <n v="19"/>
    <b v="1"/>
    <x v="0"/>
    <n v="101"/>
    <n v="158.6842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x v="0"/>
    <n v="1471834800"/>
    <n v="1469126462"/>
    <b v="0"/>
    <n v="75"/>
    <b v="1"/>
    <x v="0"/>
    <n v="121"/>
    <n v="80.333299999999994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x v="0"/>
    <n v="1405479600"/>
    <n v="1401642425"/>
    <b v="0"/>
    <n v="827"/>
    <b v="1"/>
    <x v="0"/>
    <n v="165"/>
    <n v="59.961300000000001"/>
    <x v="0"/>
  </r>
  <r>
    <n v="13"/>
    <s v="Can't Go Home"/>
    <s v="A travel series hosted by touring musicians that profiles a different American city in each episode."/>
    <n v="3500"/>
    <n v="5599"/>
    <x v="0"/>
    <x v="0"/>
    <x v="0"/>
    <n v="1466713620"/>
    <n v="1463588109"/>
    <b v="0"/>
    <n v="51"/>
    <b v="1"/>
    <x v="0"/>
    <n v="160"/>
    <n v="109.7843"/>
    <x v="0"/>
  </r>
  <r>
    <n v="14"/>
    <s v="3010 | Sci-fi Series"/>
    <s v="A highly charged post apocalyptic sci fi series that pulls no punches!"/>
    <n v="6000"/>
    <n v="6056"/>
    <x v="0"/>
    <x v="2"/>
    <x v="2"/>
    <n v="1405259940"/>
    <n v="1403051888"/>
    <b v="0"/>
    <n v="41"/>
    <b v="1"/>
    <x v="0"/>
    <n v="101"/>
    <n v="147.7073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x v="3"/>
    <n v="1443384840"/>
    <n v="1441790658"/>
    <b v="0"/>
    <n v="98"/>
    <b v="1"/>
    <x v="0"/>
    <n v="107"/>
    <n v="21.755099999999999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x v="0"/>
    <n v="1402896600"/>
    <n v="1398971211"/>
    <b v="0"/>
    <n v="70"/>
    <b v="1"/>
    <x v="0"/>
    <n v="100"/>
    <n v="171.84289999999999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x v="1"/>
    <n v="1415126022"/>
    <n v="1412530422"/>
    <b v="0"/>
    <n v="36"/>
    <b v="1"/>
    <x v="0"/>
    <n v="101"/>
    <n v="41.944400000000002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x v="0"/>
    <n v="1410958856"/>
    <n v="1408366856"/>
    <b v="0"/>
    <n v="342"/>
    <b v="1"/>
    <x v="0"/>
    <n v="106"/>
    <n v="93.264099999999999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x v="0"/>
    <n v="1437420934"/>
    <n v="1434828934"/>
    <b v="0"/>
    <n v="22"/>
    <b v="1"/>
    <x v="0"/>
    <n v="145"/>
    <n v="56.136400000000002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x v="0"/>
    <n v="1442167912"/>
    <n v="1436983912"/>
    <b v="0"/>
    <n v="25"/>
    <b v="1"/>
    <x v="0"/>
    <n v="100"/>
    <n v="80.16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x v="0"/>
    <n v="1411743789"/>
    <n v="1409151789"/>
    <b v="0"/>
    <n v="101"/>
    <b v="1"/>
    <x v="0"/>
    <n v="109"/>
    <n v="199.90100000000001"/>
    <x v="0"/>
  </r>
  <r>
    <n v="22"/>
    <s v="CREATURES OF HABIT!"/>
    <s v="Meet Gary, and Troy: Two unlikely friends that investigate &quot;strange phenomenon&quot;."/>
    <n v="350"/>
    <n v="410"/>
    <x v="0"/>
    <x v="0"/>
    <x v="0"/>
    <n v="1420099140"/>
    <n v="1418766740"/>
    <b v="0"/>
    <n v="8"/>
    <b v="1"/>
    <x v="0"/>
    <n v="117"/>
    <n v="51.25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x v="0"/>
    <n v="1430407200"/>
    <n v="1428086501"/>
    <b v="0"/>
    <n v="23"/>
    <b v="1"/>
    <x v="0"/>
    <n v="119"/>
    <n v="103.04349999999999"/>
    <x v="0"/>
  </r>
  <r>
    <n v="24"/>
    <s v="Bring STL Up Late to TV"/>
    <s v="STL Up Late is a weekly late night comedy talk show for St. Louis television."/>
    <n v="35000"/>
    <n v="38082.69"/>
    <x v="0"/>
    <x v="0"/>
    <x v="0"/>
    <n v="1442345940"/>
    <n v="1439494863"/>
    <b v="0"/>
    <n v="574"/>
    <b v="1"/>
    <x v="0"/>
    <n v="109"/>
    <n v="66.346100000000007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x v="0"/>
    <n v="1452299761"/>
    <n v="1447115761"/>
    <b v="0"/>
    <n v="14"/>
    <b v="1"/>
    <x v="0"/>
    <n v="133"/>
    <n v="57.142899999999997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x v="0"/>
    <n v="1408278144"/>
    <n v="1404822144"/>
    <b v="0"/>
    <n v="19"/>
    <b v="1"/>
    <x v="0"/>
    <n v="155"/>
    <n v="102.1053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x v="4"/>
    <n v="1416113833"/>
    <n v="1413518233"/>
    <b v="0"/>
    <n v="150"/>
    <b v="1"/>
    <x v="0"/>
    <n v="112"/>
    <n v="148.9667"/>
    <x v="0"/>
  </r>
  <r>
    <n v="28"/>
    <s v="John Earle Dog Training Concept Development Reel"/>
    <s v="John and Brian are on a quest to change people's lives and rehabilitate dogs."/>
    <n v="12000"/>
    <n v="12042"/>
    <x v="0"/>
    <x v="0"/>
    <x v="0"/>
    <n v="1450307284"/>
    <n v="1447715284"/>
    <b v="0"/>
    <n v="71"/>
    <b v="1"/>
    <x v="0"/>
    <n v="100"/>
    <n v="169.60560000000001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x v="1"/>
    <n v="1406045368"/>
    <n v="1403453368"/>
    <b v="0"/>
    <n v="117"/>
    <b v="1"/>
    <x v="0"/>
    <n v="123"/>
    <n v="31.623899999999999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x v="0"/>
    <n v="1408604515"/>
    <n v="1406012515"/>
    <b v="0"/>
    <n v="53"/>
    <b v="1"/>
    <x v="0"/>
    <n v="101"/>
    <n v="76.452600000000004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x v="0"/>
    <n v="1453748434"/>
    <n v="1452193234"/>
    <b v="0"/>
    <n v="1"/>
    <b v="1"/>
    <x v="0"/>
    <n v="100"/>
    <n v="13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x v="0"/>
    <n v="1463111940"/>
    <n v="1459523017"/>
    <b v="0"/>
    <n v="89"/>
    <b v="1"/>
    <x v="0"/>
    <n v="100"/>
    <n v="320.44940000000003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x v="0"/>
    <n v="1447001501"/>
    <n v="1444405901"/>
    <b v="0"/>
    <n v="64"/>
    <b v="1"/>
    <x v="0"/>
    <n v="102"/>
    <n v="83.75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x v="0"/>
    <n v="1407224601"/>
    <n v="1405928601"/>
    <b v="0"/>
    <n v="68"/>
    <b v="1"/>
    <x v="0"/>
    <n v="130"/>
    <n v="49.882399999999997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x v="0"/>
    <n v="1430179200"/>
    <n v="1428130814"/>
    <b v="0"/>
    <n v="28"/>
    <b v="1"/>
    <x v="0"/>
    <n v="167"/>
    <n v="59.464300000000001"/>
    <x v="0"/>
  </r>
  <r>
    <n v="36"/>
    <s v="THE LISTENING BOX"/>
    <s v="A modern day priest makes an unusual discovery, setting off a chain of events."/>
    <n v="6000"/>
    <n v="8529"/>
    <x v="0"/>
    <x v="0"/>
    <x v="0"/>
    <n v="1428128525"/>
    <n v="1425540125"/>
    <b v="0"/>
    <n v="44"/>
    <b v="1"/>
    <x v="0"/>
    <n v="142"/>
    <n v="193.8409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x v="0"/>
    <n v="1425055079"/>
    <n v="1422463079"/>
    <b v="0"/>
    <n v="253"/>
    <b v="1"/>
    <x v="0"/>
    <n v="183"/>
    <n v="159.5138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x v="0"/>
    <n v="1368235344"/>
    <n v="1365643344"/>
    <b v="0"/>
    <n v="66"/>
    <b v="1"/>
    <x v="0"/>
    <n v="110"/>
    <n v="41.681800000000003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x v="1"/>
    <n v="1401058740"/>
    <n v="1398388068"/>
    <b v="0"/>
    <n v="217"/>
    <b v="1"/>
    <x v="0"/>
    <n v="131"/>
    <n v="150.89859999999999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x v="0"/>
    <n v="1403150400"/>
    <n v="1401426488"/>
    <b v="0"/>
    <n v="16"/>
    <b v="1"/>
    <x v="0"/>
    <n v="101"/>
    <n v="126.6875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x v="0"/>
    <n v="1412516354"/>
    <n v="1409924354"/>
    <b v="0"/>
    <n v="19"/>
    <b v="1"/>
    <x v="0"/>
    <n v="100"/>
    <n v="105.2632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x v="0"/>
    <n v="1419780026"/>
    <n v="1417188026"/>
    <b v="0"/>
    <n v="169"/>
    <b v="1"/>
    <x v="0"/>
    <n v="142"/>
    <n v="117.51479999999999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x v="0"/>
    <n v="1405209600"/>
    <n v="1402599486"/>
    <b v="0"/>
    <n v="263"/>
    <b v="1"/>
    <x v="0"/>
    <n v="309"/>
    <n v="117.3612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x v="0"/>
    <n v="1412648537"/>
    <n v="1408760537"/>
    <b v="0"/>
    <n v="15"/>
    <b v="1"/>
    <x v="0"/>
    <n v="100"/>
    <n v="133.33330000000001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x v="0"/>
    <n v="1461769107"/>
    <n v="1459177107"/>
    <b v="0"/>
    <n v="61"/>
    <b v="1"/>
    <x v="0"/>
    <n v="120"/>
    <n v="98.360699999999994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x v="2"/>
    <n v="1450220974"/>
    <n v="1447628974"/>
    <b v="0"/>
    <n v="45"/>
    <b v="1"/>
    <x v="0"/>
    <n v="104"/>
    <n v="194.444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x v="0"/>
    <n v="1419021607"/>
    <n v="1413834007"/>
    <b v="0"/>
    <n v="70"/>
    <b v="1"/>
    <x v="0"/>
    <n v="108"/>
    <n v="76.864999999999995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x v="1"/>
    <n v="1425211200"/>
    <n v="1422534260"/>
    <b v="0"/>
    <n v="38"/>
    <b v="1"/>
    <x v="0"/>
    <n v="108"/>
    <n v="56.815800000000003"/>
    <x v="0"/>
  </r>
  <r>
    <n v="49"/>
    <s v="Driving Jersey - Season Five"/>
    <s v="Driving Jersey is real people telling real stories."/>
    <n v="12000"/>
    <n v="12000"/>
    <x v="0"/>
    <x v="0"/>
    <x v="0"/>
    <n v="1445660045"/>
    <n v="1443068045"/>
    <b v="0"/>
    <n v="87"/>
    <b v="1"/>
    <x v="0"/>
    <n v="100"/>
    <n v="137.93100000000001"/>
    <x v="0"/>
  </r>
  <r>
    <n v="50"/>
    <s v="The Love Lounge"/>
    <s v="A brand new dating show which helps one lucky lady find her Mr Right with difficult decisions to make along the way."/>
    <n v="600"/>
    <n v="600"/>
    <x v="0"/>
    <x v="1"/>
    <x v="1"/>
    <n v="1422637200"/>
    <n v="1419271458"/>
    <b v="0"/>
    <n v="22"/>
    <b v="1"/>
    <x v="0"/>
    <n v="100"/>
    <n v="27.2727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x v="0"/>
    <n v="1439245037"/>
    <n v="1436653037"/>
    <b v="0"/>
    <n v="119"/>
    <b v="1"/>
    <x v="0"/>
    <n v="128"/>
    <n v="118.3361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x v="0"/>
    <n v="1405615846"/>
    <n v="1403023846"/>
    <b v="0"/>
    <n v="52"/>
    <b v="1"/>
    <x v="0"/>
    <n v="116"/>
    <n v="223.48079999999999"/>
    <x v="0"/>
  </r>
  <r>
    <n v="53"/>
    <s v="Rolling out Vegan Mashup's Season 2"/>
    <s v="Delicious TV's Vegan Mashup launching season two on public television"/>
    <n v="3000"/>
    <n v="3289"/>
    <x v="0"/>
    <x v="0"/>
    <x v="0"/>
    <n v="1396648800"/>
    <n v="1395407445"/>
    <b v="0"/>
    <n v="117"/>
    <b v="1"/>
    <x v="0"/>
    <n v="110"/>
    <n v="28.1111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x v="0"/>
    <n v="1451063221"/>
    <n v="1448471221"/>
    <b v="0"/>
    <n v="52"/>
    <b v="1"/>
    <x v="0"/>
    <n v="101"/>
    <n v="194.23079999999999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x v="0"/>
    <n v="1464390916"/>
    <n v="1462576516"/>
    <b v="0"/>
    <n v="86"/>
    <b v="1"/>
    <x v="0"/>
    <n v="129"/>
    <n v="128.95349999999999"/>
    <x v="0"/>
  </r>
  <r>
    <n v="56"/>
    <s v="Voxwomen Cycling Show"/>
    <s v="We want to see more women's cycling on TV - and we need your help to make it happen!"/>
    <n v="8000"/>
    <n v="8581"/>
    <x v="0"/>
    <x v="1"/>
    <x v="1"/>
    <n v="1433779200"/>
    <n v="1432559424"/>
    <b v="0"/>
    <n v="174"/>
    <b v="1"/>
    <x v="0"/>
    <n v="107"/>
    <n v="49.316099999999999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x v="0"/>
    <n v="1429991962"/>
    <n v="1427399962"/>
    <b v="0"/>
    <n v="69"/>
    <b v="1"/>
    <x v="0"/>
    <n v="102"/>
    <n v="221.52170000000001"/>
    <x v="0"/>
  </r>
  <r>
    <n v="58"/>
    <s v="Gloaming"/>
    <s v="Alex thought he knew how the world worked. You live, you die and it's over. He was very, very wrong."/>
    <n v="10000"/>
    <n v="10291"/>
    <x v="0"/>
    <x v="0"/>
    <x v="0"/>
    <n v="1416423172"/>
    <n v="1413827572"/>
    <b v="0"/>
    <n v="75"/>
    <b v="1"/>
    <x v="0"/>
    <n v="103"/>
    <n v="137.2133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x v="0"/>
    <n v="1442264400"/>
    <n v="1439530776"/>
    <b v="0"/>
    <n v="33"/>
    <b v="1"/>
    <x v="0"/>
    <n v="100"/>
    <n v="606.82240000000002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x v="1"/>
    <n v="1395532800"/>
    <n v="1393882717"/>
    <b v="0"/>
    <n v="108"/>
    <b v="1"/>
    <x v="1"/>
    <n v="103"/>
    <n v="43.040100000000002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x v="0"/>
    <n v="1370547157"/>
    <n v="1368646357"/>
    <b v="0"/>
    <n v="23"/>
    <b v="1"/>
    <x v="1"/>
    <n v="148"/>
    <n v="322.3913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x v="0"/>
    <n v="1362337878"/>
    <n v="1360177878"/>
    <b v="0"/>
    <n v="48"/>
    <b v="1"/>
    <x v="1"/>
    <n v="155"/>
    <n v="96.708299999999994"/>
    <x v="0"/>
  </r>
  <r>
    <n v="63"/>
    <s v="The Attic"/>
    <s v="The Attic is my first short film.  Please help me with post production and distribution so that I can let it out into the world"/>
    <n v="2000"/>
    <n v="2270.37"/>
    <x v="0"/>
    <x v="0"/>
    <x v="0"/>
    <n v="1388206740"/>
    <n v="1386194013"/>
    <b v="0"/>
    <n v="64"/>
    <b v="1"/>
    <x v="1"/>
    <n v="114"/>
    <n v="35.474499999999999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x v="0"/>
    <n v="1373243181"/>
    <n v="1370651181"/>
    <b v="0"/>
    <n v="24"/>
    <b v="1"/>
    <x v="1"/>
    <n v="173"/>
    <n v="86.666700000000006"/>
    <x v="0"/>
  </r>
  <r>
    <n v="65"/>
    <s v="Hello World - Post Production Funds"/>
    <s v="Help finish the short film Hello World. The story of an android in the broken home of a father &amp; son."/>
    <n v="7000"/>
    <n v="7527"/>
    <x v="0"/>
    <x v="5"/>
    <x v="5"/>
    <n v="1407736740"/>
    <n v="1405453354"/>
    <b v="0"/>
    <n v="57"/>
    <b v="1"/>
    <x v="1"/>
    <n v="108"/>
    <n v="132.05260000000001"/>
    <x v="0"/>
  </r>
  <r>
    <n v="66"/>
    <s v="A Stagnant Fever: Short Film"/>
    <s v="A dark comedy set in the '60s about clinical depression and one night stands."/>
    <n v="2000"/>
    <n v="2372"/>
    <x v="0"/>
    <x v="0"/>
    <x v="0"/>
    <n v="1468873420"/>
    <n v="1466281420"/>
    <b v="0"/>
    <n v="26"/>
    <b v="1"/>
    <x v="1"/>
    <n v="119"/>
    <n v="91.230800000000002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x v="0"/>
    <n v="1342360804"/>
    <n v="1339768804"/>
    <b v="0"/>
    <n v="20"/>
    <b v="1"/>
    <x v="1"/>
    <n v="116"/>
    <n v="116.25"/>
    <x v="0"/>
  </r>
  <r>
    <n v="68"/>
    <s v="King Eider: Short Film"/>
    <s v="Black Comedy by final year students at Leeds University. _x000d_'Bird watching, tea, seaside and murder. Just your average British holiday.'"/>
    <n v="600"/>
    <n v="763"/>
    <x v="0"/>
    <x v="1"/>
    <x v="1"/>
    <n v="1393162791"/>
    <n v="1390570791"/>
    <b v="0"/>
    <n v="36"/>
    <b v="1"/>
    <x v="1"/>
    <n v="127"/>
    <n v="21.194400000000002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x v="0"/>
    <n v="1317538740"/>
    <n v="1314765025"/>
    <b v="0"/>
    <n v="178"/>
    <b v="1"/>
    <x v="1"/>
    <n v="111"/>
    <n v="62.327100000000002"/>
    <x v="0"/>
  </r>
  <r>
    <n v="70"/>
    <s v="Scraps"/>
    <s v="Maggie barely survives a deranged baptism by her mother only to be born again to a string of foster parents. Things can always be worse"/>
    <n v="500"/>
    <n v="636"/>
    <x v="0"/>
    <x v="0"/>
    <x v="0"/>
    <n v="1315171845"/>
    <n v="1309987845"/>
    <b v="0"/>
    <n v="17"/>
    <b v="1"/>
    <x v="1"/>
    <n v="127"/>
    <n v="37.411799999999999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x v="0"/>
    <n v="1338186657"/>
    <n v="1333002657"/>
    <b v="0"/>
    <n v="32"/>
    <b v="1"/>
    <x v="1"/>
    <n v="124"/>
    <n v="69.718800000000002"/>
    <x v="0"/>
  </r>
  <r>
    <n v="72"/>
    <s v="Trickle"/>
    <s v="A young man forced to live back home after an automobile accident leaves him to rediscover what it means to be a part of his family."/>
    <n v="2200"/>
    <n v="2385"/>
    <x v="0"/>
    <x v="0"/>
    <x v="0"/>
    <n v="1352937600"/>
    <n v="1351210481"/>
    <b v="0"/>
    <n v="41"/>
    <b v="1"/>
    <x v="1"/>
    <n v="108"/>
    <n v="58.170699999999997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x v="0"/>
    <n v="1304395140"/>
    <n v="1297620584"/>
    <b v="0"/>
    <n v="18"/>
    <b v="1"/>
    <x v="1"/>
    <n v="100"/>
    <n v="5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x v="3"/>
    <n v="1453376495"/>
    <n v="1450784495"/>
    <b v="0"/>
    <n v="29"/>
    <b v="1"/>
    <x v="1"/>
    <n v="113"/>
    <n v="19.471"/>
    <x v="0"/>
  </r>
  <r>
    <n v="75"/>
    <s v="&quot;DAD&quot; - A USC Short Film"/>
    <s v="A teenager named Charlie discovers something new about himself while coping with the loss of his father."/>
    <n v="3500"/>
    <n v="4040"/>
    <x v="0"/>
    <x v="0"/>
    <x v="0"/>
    <n v="1366693272"/>
    <n v="1364101272"/>
    <b v="0"/>
    <n v="47"/>
    <b v="1"/>
    <x v="1"/>
    <n v="115"/>
    <n v="85.957400000000007"/>
    <x v="0"/>
  </r>
  <r>
    <n v="76"/>
    <s v="Star Wars: Insidious"/>
    <s v="Karn A'Mor has awoken bloodied on a distant battlefield with no memory of his past! JOIN THE RESISTANCE and find out more..."/>
    <n v="300"/>
    <n v="460"/>
    <x v="0"/>
    <x v="0"/>
    <x v="0"/>
    <n v="1325007358"/>
    <n v="1319819758"/>
    <b v="0"/>
    <n v="15"/>
    <b v="1"/>
    <x v="1"/>
    <n v="153"/>
    <n v="30.666699999999999"/>
    <x v="0"/>
  </r>
  <r>
    <n v="77"/>
    <s v="Jonah and the Crab"/>
    <s v="A short film about a boy searching for companionship in a hermit crab he finds on the beach."/>
    <n v="400"/>
    <n v="1570"/>
    <x v="0"/>
    <x v="0"/>
    <x v="0"/>
    <n v="1337569140"/>
    <n v="1332991717"/>
    <b v="0"/>
    <n v="26"/>
    <b v="1"/>
    <x v="1"/>
    <n v="393"/>
    <n v="60.384599999999999"/>
    <x v="0"/>
  </r>
  <r>
    <n v="78"/>
    <s v="Daemon's scale up - Brieuc Le Meur _ Berlin"/>
    <s v="We reached our limits. Next steps are : 3 more shooting days + postproduction + cut + sound._x000d__x000d_We want to go to Cannes !_x000d__x000d_With you !"/>
    <n v="50"/>
    <n v="1351"/>
    <x v="0"/>
    <x v="6"/>
    <x v="3"/>
    <n v="1472751121"/>
    <n v="1471887121"/>
    <b v="0"/>
    <n v="35"/>
    <b v="1"/>
    <x v="1"/>
    <n v="2702"/>
    <n v="38.6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x v="1"/>
    <n v="1398451093"/>
    <n v="1395859093"/>
    <b v="0"/>
    <n v="41"/>
    <b v="1"/>
    <x v="1"/>
    <n v="127"/>
    <n v="40.268300000000004"/>
    <x v="0"/>
  </r>
  <r>
    <n v="80"/>
    <s v="Swingers Anonymous"/>
    <s v="What would you do if you ended up at a swingers party with two dead bodies and $20,000 in drug money?"/>
    <n v="12000"/>
    <n v="12870"/>
    <x v="0"/>
    <x v="0"/>
    <x v="0"/>
    <n v="1386640856"/>
    <n v="1383616856"/>
    <b v="0"/>
    <n v="47"/>
    <b v="1"/>
    <x v="1"/>
    <n v="107"/>
    <n v="273.82979999999998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x v="0"/>
    <n v="1342234920"/>
    <n v="1341892127"/>
    <b v="0"/>
    <n v="28"/>
    <b v="1"/>
    <x v="1"/>
    <n v="198"/>
    <n v="53.035699999999999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x v="0"/>
    <n v="1318189261"/>
    <n v="1315597261"/>
    <b v="0"/>
    <n v="100"/>
    <b v="1"/>
    <x v="1"/>
    <n v="100"/>
    <n v="40.005000000000003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x v="1"/>
    <n v="1424604600"/>
    <n v="1423320389"/>
    <b v="0"/>
    <n v="13"/>
    <b v="1"/>
    <x v="1"/>
    <n v="103"/>
    <n v="15.7692"/>
    <x v="0"/>
  </r>
  <r>
    <n v="84"/>
    <s v="Redemption - Short Film"/>
    <s v="&quot;A sociopath crosses paths with the person he must confront about his wife's murder, it might be himself&quot;"/>
    <n v="500"/>
    <n v="500"/>
    <x v="0"/>
    <x v="0"/>
    <x v="0"/>
    <n v="1305483086"/>
    <n v="1302891086"/>
    <b v="0"/>
    <n v="7"/>
    <b v="1"/>
    <x v="1"/>
    <n v="100"/>
    <n v="71.428600000000003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x v="0"/>
    <n v="1316746837"/>
    <n v="1314154837"/>
    <b v="0"/>
    <n v="21"/>
    <b v="1"/>
    <x v="1"/>
    <n v="126"/>
    <n v="71.714299999999994"/>
    <x v="0"/>
  </r>
  <r>
    <n v="86"/>
    <s v="SECOND CHANCE - DEUXIÃˆME CHANCE"/>
    <s v="Two women, two destinies connected by a letter. _x000d_Between Paris and Skopje a poetic outstanding story of true courage, love and hope."/>
    <n v="6000"/>
    <n v="6388"/>
    <x v="0"/>
    <x v="6"/>
    <x v="3"/>
    <n v="1451226045"/>
    <n v="1444828845"/>
    <b v="0"/>
    <n v="17"/>
    <b v="1"/>
    <x v="1"/>
    <n v="106"/>
    <n v="375.7647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x v="0"/>
    <n v="1275529260"/>
    <n v="1274705803"/>
    <b v="0"/>
    <n v="25"/>
    <b v="1"/>
    <x v="1"/>
    <n v="105"/>
    <n v="104.6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x v="0"/>
    <n v="1403452131"/>
    <n v="1401205731"/>
    <b v="0"/>
    <n v="60"/>
    <b v="1"/>
    <x v="1"/>
    <n v="103"/>
    <n v="60"/>
    <x v="0"/>
  </r>
  <r>
    <n v="89"/>
    <s v="The Southwest Chronicles"/>
    <s v="A chronicle of four very different stories concerning racism to the power of love, all set in the beauty of the Southwest."/>
    <n v="6000"/>
    <n v="6904"/>
    <x v="0"/>
    <x v="0"/>
    <x v="0"/>
    <n v="1370196192"/>
    <n v="1368036192"/>
    <b v="0"/>
    <n v="56"/>
    <b v="1"/>
    <x v="1"/>
    <n v="115"/>
    <n v="123.28570000000001"/>
    <x v="0"/>
  </r>
  <r>
    <n v="90"/>
    <s v="Help Get the Short Film Interior Design into Film Festivals!"/>
    <s v="We're looking for funding to help submit a short film to film festivals."/>
    <n v="500"/>
    <n v="502"/>
    <x v="0"/>
    <x v="0"/>
    <x v="0"/>
    <n v="1310454499"/>
    <n v="1307862499"/>
    <b v="0"/>
    <n v="16"/>
    <b v="1"/>
    <x v="1"/>
    <n v="100"/>
    <n v="31.375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x v="0"/>
    <n v="1305625164"/>
    <n v="1300354764"/>
    <b v="0"/>
    <n v="46"/>
    <b v="1"/>
    <x v="1"/>
    <n v="120"/>
    <n v="78.260900000000007"/>
    <x v="0"/>
  </r>
  <r>
    <n v="92"/>
    <s v="Euphoria"/>
    <s v="Euphoria is an adventure film that follows adrenaline filled athletes on their hunt for the sublime while balancing family and careers."/>
    <n v="5000"/>
    <n v="5260"/>
    <x v="0"/>
    <x v="5"/>
    <x v="5"/>
    <n v="1485936000"/>
    <n v="1481949983"/>
    <b v="0"/>
    <n v="43"/>
    <b v="1"/>
    <x v="1"/>
    <n v="105"/>
    <n v="122.32559999999999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x v="0"/>
    <n v="1341349200"/>
    <n v="1338928537"/>
    <b v="0"/>
    <n v="15"/>
    <b v="1"/>
    <x v="1"/>
    <n v="111"/>
    <n v="73.7333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x v="1"/>
    <n v="1396890822"/>
    <n v="1395162822"/>
    <b v="0"/>
    <n v="12"/>
    <b v="1"/>
    <x v="1"/>
    <n v="104"/>
    <n v="21.666699999999999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x v="0"/>
    <n v="1330214841"/>
    <n v="1327622841"/>
    <b v="0"/>
    <n v="21"/>
    <b v="1"/>
    <x v="1"/>
    <n v="131"/>
    <n v="21.904800000000002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x v="0"/>
    <n v="1280631600"/>
    <n v="1274889241"/>
    <b v="0"/>
    <n v="34"/>
    <b v="1"/>
    <x v="1"/>
    <n v="115"/>
    <n v="50.588200000000001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x v="0"/>
    <n v="1310440482"/>
    <n v="1307848482"/>
    <b v="0"/>
    <n v="8"/>
    <b v="1"/>
    <x v="1"/>
    <n v="106"/>
    <n v="53.125"/>
    <x v="0"/>
  </r>
  <r>
    <n v="98"/>
    <s v="CUT OUT"/>
    <s v="&quot;Cut Out&quot; tells the story of a young woman who befriends a neighborhood teen and finds herself involved with gang violence."/>
    <n v="3200"/>
    <n v="3400"/>
    <x v="0"/>
    <x v="0"/>
    <x v="0"/>
    <n v="1354923000"/>
    <n v="1351796674"/>
    <b v="0"/>
    <n v="60"/>
    <b v="1"/>
    <x v="1"/>
    <n v="106"/>
    <n v="56.666699999999999"/>
    <x v="0"/>
  </r>
  <r>
    <n v="99"/>
    <s v="BEAT: An Original Short Film"/>
    <s v="A feminist tale of two girls finally giving a &quot;Nice Guy&quot; what he truly deserves. Also, dancing!"/>
    <n v="1500"/>
    <n v="1590.29"/>
    <x v="0"/>
    <x v="0"/>
    <x v="0"/>
    <n v="1390426799"/>
    <n v="1387834799"/>
    <b v="0"/>
    <n v="39"/>
    <b v="1"/>
    <x v="1"/>
    <n v="106"/>
    <n v="40.776699999999998"/>
    <x v="0"/>
  </r>
  <r>
    <n v="100"/>
    <s v="Two Sisters"/>
    <s v="Two sisters share a fragile relationship. When their mother dies and they inherit the family house, old problems rise to the surface."/>
    <n v="5000"/>
    <n v="5000"/>
    <x v="0"/>
    <x v="0"/>
    <x v="0"/>
    <n v="1352055886"/>
    <n v="1350324286"/>
    <b v="0"/>
    <n v="26"/>
    <b v="1"/>
    <x v="1"/>
    <n v="100"/>
    <n v="192.30770000000001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x v="0"/>
    <n v="1359052710"/>
    <n v="1356979110"/>
    <b v="0"/>
    <n v="35"/>
    <b v="1"/>
    <x v="1"/>
    <n v="100"/>
    <n v="100"/>
    <x v="0"/>
  </r>
  <r>
    <n v="102"/>
    <s v="Dear God No!"/>
    <s v="A gang of outlaw bikers pull a home invasion on a disgraced Anthropologist hiding a secret locked in his cabin basement."/>
    <n v="6000"/>
    <n v="7665"/>
    <x v="0"/>
    <x v="0"/>
    <x v="0"/>
    <n v="1293073733"/>
    <n v="1290481733"/>
    <b v="0"/>
    <n v="65"/>
    <b v="1"/>
    <x v="1"/>
    <n v="128"/>
    <n v="117.92310000000001"/>
    <x v="0"/>
  </r>
  <r>
    <n v="103"/>
    <s v="I'M TWENTY SOMETHING"/>
    <s v="Three friends in their twenties are trying to do the impossible - have fun on a casual Friday night."/>
    <n v="1300"/>
    <n v="1367"/>
    <x v="0"/>
    <x v="1"/>
    <x v="1"/>
    <n v="1394220030"/>
    <n v="1392232830"/>
    <b v="0"/>
    <n v="49"/>
    <b v="1"/>
    <x v="1"/>
    <n v="105"/>
    <n v="27.898"/>
    <x v="0"/>
  </r>
  <r>
    <n v="104"/>
    <s v="Good 'Ol Trumpet"/>
    <s v="UCF short film about an old man, his love for music, and his misplaced trumpet.  "/>
    <n v="500"/>
    <n v="600"/>
    <x v="0"/>
    <x v="0"/>
    <x v="0"/>
    <n v="1301792400"/>
    <n v="1299775266"/>
    <b v="0"/>
    <n v="10"/>
    <b v="1"/>
    <x v="1"/>
    <n v="120"/>
    <n v="60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x v="0"/>
    <n v="1463184000"/>
    <n v="1461605020"/>
    <b v="0"/>
    <n v="60"/>
    <b v="1"/>
    <x v="1"/>
    <n v="107"/>
    <n v="39.383299999999998"/>
    <x v="0"/>
  </r>
  <r>
    <n v="106"/>
    <s v="LOST WEEKEND"/>
    <s v="A Boy. A Girl. A Car. A Serial Killer."/>
    <n v="5000"/>
    <n v="5025"/>
    <x v="0"/>
    <x v="0"/>
    <x v="0"/>
    <n v="1333391901"/>
    <n v="1332182301"/>
    <b v="0"/>
    <n v="27"/>
    <b v="1"/>
    <x v="1"/>
    <n v="101"/>
    <n v="186.11109999999999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x v="0"/>
    <n v="1303688087"/>
    <n v="1301787287"/>
    <b v="0"/>
    <n v="69"/>
    <b v="1"/>
    <x v="1"/>
    <n v="102"/>
    <n v="111.3768"/>
    <x v="0"/>
  </r>
  <r>
    <n v="108"/>
    <s v="GLASS: A Love Story"/>
    <s v="When a man can't find love, his Google GLASS does the searching for him. A short film shot with Google Glass."/>
    <n v="1500"/>
    <n v="3700"/>
    <x v="0"/>
    <x v="0"/>
    <x v="0"/>
    <n v="1370011370"/>
    <n v="1364827370"/>
    <b v="0"/>
    <n v="47"/>
    <b v="1"/>
    <x v="1"/>
    <n v="247"/>
    <n v="78.723399999999998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x v="0"/>
    <n v="1298680630"/>
    <n v="1296088630"/>
    <b v="0"/>
    <n v="47"/>
    <b v="1"/>
    <x v="1"/>
    <n v="220"/>
    <n v="46.702100000000002"/>
    <x v="0"/>
  </r>
  <r>
    <n v="110"/>
    <s v="Earlids"/>
    <s v="Lee, an awkward teenager with sound-blocking earlids, must confront his self-isolation after a girl moves in next door."/>
    <n v="1300"/>
    <n v="1700"/>
    <x v="0"/>
    <x v="0"/>
    <x v="0"/>
    <n v="1384408740"/>
    <n v="1381445253"/>
    <b v="0"/>
    <n v="26"/>
    <b v="1"/>
    <x v="1"/>
    <n v="131"/>
    <n v="65.384600000000006"/>
    <x v="0"/>
  </r>
  <r>
    <n v="111"/>
    <s v="Judi Dench is Cool in Person"/>
    <s v="Two actors, one bookie and a very bad day.  Judi Dench is Cool in Person is fast, funny and only a little bit nasty."/>
    <n v="3500"/>
    <n v="5410"/>
    <x v="0"/>
    <x v="2"/>
    <x v="2"/>
    <n v="1433059187"/>
    <n v="1430467187"/>
    <b v="0"/>
    <n v="53"/>
    <b v="1"/>
    <x v="1"/>
    <n v="155"/>
    <n v="102.07550000000001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x v="0"/>
    <n v="1397354400"/>
    <n v="1395277318"/>
    <b v="0"/>
    <n v="81"/>
    <b v="1"/>
    <x v="1"/>
    <n v="104"/>
    <n v="64.197500000000005"/>
    <x v="0"/>
  </r>
  <r>
    <n v="113"/>
    <s v="&quot;The First Day&quot; by Julia Othmer- Music Video"/>
    <s v="A living memorial for all those dealing with trauma, grief and loss."/>
    <n v="5000"/>
    <n v="7050"/>
    <x v="0"/>
    <x v="0"/>
    <x v="0"/>
    <n v="1312642800"/>
    <n v="1311963128"/>
    <b v="0"/>
    <n v="78"/>
    <b v="1"/>
    <x v="1"/>
    <n v="141"/>
    <n v="90.384600000000006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x v="0"/>
    <n v="1326436488"/>
    <n v="1321252488"/>
    <b v="0"/>
    <n v="35"/>
    <b v="1"/>
    <x v="1"/>
    <n v="103"/>
    <n v="88.571399999999997"/>
    <x v="0"/>
  </r>
  <r>
    <n v="115"/>
    <s v="The World's Greatest Lover"/>
    <s v="Never judge a book (or a lover) by their cover."/>
    <n v="450"/>
    <n v="632"/>
    <x v="0"/>
    <x v="0"/>
    <x v="0"/>
    <n v="1328377444"/>
    <n v="1326217444"/>
    <b v="0"/>
    <n v="22"/>
    <b v="1"/>
    <x v="1"/>
    <n v="140"/>
    <n v="28.7273"/>
    <x v="0"/>
  </r>
  <r>
    <n v="116"/>
    <s v="Villanelle"/>
    <s v="Villanelle is a feature film that blends elements of classic, hardboiled Film Noir, with classic Horror and tells a great story to boot"/>
    <n v="3500"/>
    <n v="3978"/>
    <x v="0"/>
    <x v="0"/>
    <x v="0"/>
    <n v="1302260155"/>
    <n v="1298289355"/>
    <b v="0"/>
    <n v="57"/>
    <b v="1"/>
    <x v="1"/>
    <n v="114"/>
    <n v="69.789500000000004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x v="0"/>
    <n v="1276110000"/>
    <n v="1268337744"/>
    <b v="0"/>
    <n v="27"/>
    <b v="1"/>
    <x v="1"/>
    <n v="100"/>
    <n v="167.4896"/>
    <x v="0"/>
  </r>
  <r>
    <n v="118"/>
    <s v="DENOUNCED - A Short Film"/>
    <s v="When a ruthless hit-man is 'denounced' from the mafia, his old enemies declare war."/>
    <n v="5000"/>
    <n v="5651.58"/>
    <x v="0"/>
    <x v="0"/>
    <x v="0"/>
    <n v="1311902236"/>
    <n v="1309310236"/>
    <b v="0"/>
    <n v="39"/>
    <b v="1"/>
    <x v="1"/>
    <n v="113"/>
    <n v="144.91229999999999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x v="0"/>
    <n v="1313276400"/>
    <n v="1310693986"/>
    <b v="0"/>
    <n v="37"/>
    <b v="1"/>
    <x v="1"/>
    <n v="105"/>
    <n v="91.840500000000006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x v="6"/>
    <n v="1475457107"/>
    <n v="1472865107"/>
    <b v="0"/>
    <n v="1"/>
    <b v="0"/>
    <x v="2"/>
    <n v="0"/>
    <n v="10"/>
    <x v="0"/>
  </r>
  <r>
    <n v="121"/>
    <s v="MICRO-MISSION"/>
    <s v="NAVY SEALS sent on a Area 51 Top-Secret rescue mission where they are shrunken and injected into an ET body, the immune system mutated."/>
    <n v="3000"/>
    <n v="1"/>
    <x v="1"/>
    <x v="0"/>
    <x v="0"/>
    <n v="1429352160"/>
    <n v="1427993710"/>
    <b v="0"/>
    <n v="1"/>
    <b v="0"/>
    <x v="2"/>
    <n v="0"/>
    <n v="1"/>
    <x v="0"/>
  </r>
  <r>
    <n v="122"/>
    <s v="The Time Jumper (Canceled)"/>
    <s v="My ambition for this knows no bounds.  Seeing Sephoria in a live-action is a dream of mine."/>
    <n v="100000000"/>
    <n v="0"/>
    <x v="1"/>
    <x v="0"/>
    <x v="0"/>
    <n v="1476094907"/>
    <n v="1470910907"/>
    <b v="0"/>
    <n v="0"/>
    <b v="0"/>
    <x v="2"/>
    <n v="0"/>
    <s v="no backers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x v="0"/>
    <n v="1414533600"/>
    <n v="1411411564"/>
    <b v="0"/>
    <n v="6"/>
    <b v="0"/>
    <x v="2"/>
    <n v="0"/>
    <n v="25.166699999999999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x v="0"/>
    <n v="1431728242"/>
    <n v="1429568242"/>
    <b v="0"/>
    <n v="0"/>
    <b v="0"/>
    <x v="2"/>
    <n v="0"/>
    <s v="no backers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x v="5"/>
    <n v="1486165880"/>
    <n v="1480981880"/>
    <b v="0"/>
    <n v="6"/>
    <b v="0"/>
    <x v="2"/>
    <n v="14"/>
    <n v="11.666700000000001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x v="0"/>
    <n v="1433988000"/>
    <n v="1431353337"/>
    <b v="0"/>
    <n v="13"/>
    <b v="0"/>
    <x v="2"/>
    <n v="6"/>
    <n v="106.6923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x v="0"/>
    <n v="1428069541"/>
    <n v="1425481141"/>
    <b v="0"/>
    <n v="4"/>
    <b v="0"/>
    <x v="2"/>
    <n v="2"/>
    <n v="47.5"/>
    <x v="0"/>
  </r>
  <r>
    <n v="128"/>
    <s v="Ralphi3 (Canceled)"/>
    <s v="A Science Fiction film filled with entertainment and Excitement"/>
    <n v="100000"/>
    <n v="1867"/>
    <x v="1"/>
    <x v="0"/>
    <x v="0"/>
    <n v="1476941293"/>
    <n v="1473917293"/>
    <b v="0"/>
    <n v="6"/>
    <b v="0"/>
    <x v="2"/>
    <n v="2"/>
    <n v="311.16669999999999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x v="0"/>
    <n v="1414708183"/>
    <n v="1409524183"/>
    <b v="0"/>
    <n v="0"/>
    <b v="0"/>
    <x v="2"/>
    <n v="0"/>
    <s v="no backers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x v="1"/>
    <n v="1402949760"/>
    <n v="1400536692"/>
    <b v="0"/>
    <n v="0"/>
    <b v="0"/>
    <x v="2"/>
    <n v="0"/>
    <s v="no backers"/>
    <x v="0"/>
  </r>
  <r>
    <n v="131"/>
    <s v="I (Canceled)"/>
    <s v="I"/>
    <n v="1200"/>
    <n v="0"/>
    <x v="1"/>
    <x v="0"/>
    <x v="0"/>
    <n v="1467763200"/>
    <n v="1466453161"/>
    <b v="0"/>
    <n v="0"/>
    <b v="0"/>
    <x v="2"/>
    <n v="0"/>
    <s v="no backers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x v="0"/>
    <n v="1415392207"/>
    <n v="1411500607"/>
    <b v="0"/>
    <n v="81"/>
    <b v="0"/>
    <x v="2"/>
    <n v="10"/>
    <n v="94.506200000000007"/>
    <x v="0"/>
  </r>
  <r>
    <n v="133"/>
    <s v="Demon Women from outer space (Canceled)"/>
    <s v="Invasion from outer space sights, to weird to imagine destruction too monstrous to escape"/>
    <n v="71764"/>
    <n v="0"/>
    <x v="1"/>
    <x v="0"/>
    <x v="0"/>
    <n v="1464715860"/>
    <n v="1462130584"/>
    <b v="0"/>
    <n v="0"/>
    <b v="0"/>
    <x v="2"/>
    <n v="0"/>
    <s v="no backers"/>
    <x v="0"/>
  </r>
  <r>
    <n v="134"/>
    <s v="MARLEY'S GHOST (AMBASSADORS OF STEAM) (Canceled)"/>
    <s v="steampunk  remake of &quot;a Christmas carol&quot;"/>
    <n v="5000"/>
    <n v="0"/>
    <x v="1"/>
    <x v="0"/>
    <x v="0"/>
    <n v="1441386000"/>
    <n v="1438811418"/>
    <b v="0"/>
    <n v="0"/>
    <b v="0"/>
    <x v="2"/>
    <n v="0"/>
    <s v="no backers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x v="0"/>
    <n v="1404241200"/>
    <n v="1401354597"/>
    <b v="0"/>
    <n v="5"/>
    <b v="0"/>
    <x v="2"/>
    <n v="13"/>
    <n v="80.599999999999994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x v="0"/>
    <n v="1431771360"/>
    <n v="1427968234"/>
    <b v="0"/>
    <n v="0"/>
    <b v="0"/>
    <x v="2"/>
    <n v="0"/>
    <s v="no backers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x v="7"/>
    <n v="1444657593"/>
    <n v="1440337593"/>
    <b v="0"/>
    <n v="0"/>
    <b v="0"/>
    <x v="2"/>
    <n v="0"/>
    <s v="no backers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x v="0"/>
    <n v="1438405140"/>
    <n v="1435731041"/>
    <b v="0"/>
    <n v="58"/>
    <b v="0"/>
    <x v="2"/>
    <n v="3"/>
    <n v="81.241399999999999"/>
    <x v="0"/>
  </r>
  <r>
    <n v="139"/>
    <s v="Roman Dead (Canceled)"/>
    <s v="When  Rome is infected with a zombie plague, Lucius Agrippa and a small group fights for survival"/>
    <n v="500"/>
    <n v="500"/>
    <x v="1"/>
    <x v="0"/>
    <x v="0"/>
    <n v="1436738772"/>
    <n v="1435874772"/>
    <b v="0"/>
    <n v="1"/>
    <b v="0"/>
    <x v="2"/>
    <n v="100"/>
    <n v="500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x v="0"/>
    <n v="1426823132"/>
    <n v="1424234732"/>
    <b v="0"/>
    <n v="0"/>
    <b v="0"/>
    <x v="2"/>
    <n v="0"/>
    <s v="no backers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x v="0"/>
    <n v="1433043623"/>
    <n v="1429155623"/>
    <b v="0"/>
    <n v="28"/>
    <b v="0"/>
    <x v="2"/>
    <n v="11"/>
    <n v="46.17860000000000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x v="0"/>
    <n v="1416176778"/>
    <n v="1414358778"/>
    <b v="0"/>
    <n v="1"/>
    <b v="0"/>
    <x v="2"/>
    <n v="0"/>
    <n v="10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x v="2"/>
    <n v="1472882100"/>
    <n v="1467941542"/>
    <b v="0"/>
    <n v="0"/>
    <b v="0"/>
    <x v="2"/>
    <n v="0"/>
    <s v="no backers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x v="5"/>
    <n v="1428945472"/>
    <n v="1423765072"/>
    <b v="0"/>
    <n v="37"/>
    <b v="0"/>
    <x v="2"/>
    <n v="28"/>
    <n v="55.94590000000000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x v="0"/>
    <n v="1439298052"/>
    <n v="1436965252"/>
    <b v="0"/>
    <n v="9"/>
    <b v="0"/>
    <x v="2"/>
    <n v="8"/>
    <n v="37.555599999999998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x v="0"/>
    <n v="1484698998"/>
    <n v="1479514998"/>
    <b v="0"/>
    <n v="3"/>
    <b v="0"/>
    <x v="2"/>
    <n v="1"/>
    <n v="38.333300000000001"/>
    <x v="0"/>
  </r>
  <r>
    <n v="147"/>
    <s v="Consumed (Static Air) (Canceled)"/>
    <s v="Film makers catch live footage beyond their wildest dreams."/>
    <n v="7000"/>
    <n v="0"/>
    <x v="1"/>
    <x v="1"/>
    <x v="1"/>
    <n v="1420741080"/>
    <n v="1417026340"/>
    <b v="0"/>
    <n v="0"/>
    <b v="0"/>
    <x v="2"/>
    <n v="0"/>
    <s v="no backers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x v="0"/>
    <n v="1456555536"/>
    <n v="1453963536"/>
    <b v="0"/>
    <n v="2"/>
    <b v="0"/>
    <x v="2"/>
    <n v="0"/>
    <n v="20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x v="0"/>
    <n v="1419494400"/>
    <n v="1416888470"/>
    <b v="0"/>
    <n v="6"/>
    <b v="0"/>
    <x v="2"/>
    <n v="1"/>
    <n v="15.333299999999999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x v="0"/>
    <n v="1432612382"/>
    <n v="1427428382"/>
    <b v="0"/>
    <n v="67"/>
    <b v="0"/>
    <x v="2"/>
    <n v="23"/>
    <n v="449.43279999999999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x v="2"/>
    <n v="1434633191"/>
    <n v="1429449191"/>
    <b v="0"/>
    <n v="5"/>
    <b v="0"/>
    <x v="2"/>
    <n v="0"/>
    <n v="28"/>
    <x v="0"/>
  </r>
  <r>
    <n v="152"/>
    <s v="The Great Dark (Canceled)"/>
    <s v="The Great Dark is a journey through the unimaginable...and un foreseeable..."/>
    <n v="380000"/>
    <n v="30"/>
    <x v="1"/>
    <x v="0"/>
    <x v="0"/>
    <n v="1411437100"/>
    <n v="1408845100"/>
    <b v="0"/>
    <n v="2"/>
    <b v="0"/>
    <x v="2"/>
    <n v="0"/>
    <n v="15"/>
    <x v="0"/>
  </r>
  <r>
    <n v="153"/>
    <s v="Awakening (Canceled)"/>
    <s v="What would you do if you face something beyond your understanding? If someone you loved disappeared without a trace?"/>
    <n v="50000"/>
    <n v="359"/>
    <x v="1"/>
    <x v="0"/>
    <x v="0"/>
    <n v="1417532644"/>
    <n v="1413900244"/>
    <b v="0"/>
    <n v="10"/>
    <b v="0"/>
    <x v="2"/>
    <n v="1"/>
    <n v="35.9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x v="0"/>
    <n v="1433336895"/>
    <n v="1429621695"/>
    <b v="0"/>
    <n v="3"/>
    <b v="0"/>
    <x v="2"/>
    <n v="3"/>
    <n v="13.333299999999999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x v="0"/>
    <n v="1437657935"/>
    <n v="1434201935"/>
    <b v="0"/>
    <n v="4"/>
    <b v="0"/>
    <x v="2"/>
    <n v="0"/>
    <n v="20.2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x v="5"/>
    <n v="1407034796"/>
    <n v="1401850796"/>
    <b v="0"/>
    <n v="15"/>
    <b v="0"/>
    <x v="2"/>
    <n v="5"/>
    <n v="119"/>
    <x v="0"/>
  </r>
  <r>
    <n v="157"/>
    <s v="Forever Man (short film) (Canceled)"/>
    <s v="Man's cryogenic chamber and his soulmate's time travel from the distant future allows them to meet in the middle."/>
    <n v="2995"/>
    <n v="8"/>
    <x v="1"/>
    <x v="0"/>
    <x v="0"/>
    <n v="1456523572"/>
    <n v="1453931572"/>
    <b v="0"/>
    <n v="2"/>
    <b v="0"/>
    <x v="2"/>
    <n v="0"/>
    <n v="4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x v="0"/>
    <n v="1413942628"/>
    <n v="1411350628"/>
    <b v="0"/>
    <n v="0"/>
    <b v="0"/>
    <x v="2"/>
    <n v="0"/>
    <s v="no backers"/>
    <x v="0"/>
  </r>
  <r>
    <n v="159"/>
    <s v="Rosette: Sci-Fi/Action Feature Film to Cast Hollywood Talent"/>
    <s v="Love, Robots... and Time Travel._x000d_Rosette: A Sci-Fi/Action/Adventure Feature Film, set to cast three A-list Hollywood actors."/>
    <n v="500000"/>
    <n v="10"/>
    <x v="1"/>
    <x v="0"/>
    <x v="0"/>
    <n v="1467541545"/>
    <n v="1464085545"/>
    <b v="0"/>
    <n v="1"/>
    <b v="0"/>
    <x v="2"/>
    <n v="0"/>
    <n v="10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x v="0"/>
    <n v="1439675691"/>
    <n v="1434491691"/>
    <b v="0"/>
    <n v="0"/>
    <b v="0"/>
    <x v="3"/>
    <n v="0"/>
    <s v="no backers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x v="0"/>
    <n v="1404318595"/>
    <n v="1401726595"/>
    <b v="0"/>
    <n v="1"/>
    <b v="0"/>
    <x v="3"/>
    <n v="0"/>
    <n v="5"/>
    <x v="0"/>
  </r>
  <r>
    <n v="162"/>
    <s v="See It My Way"/>
    <s v="This film follows a young man who has had only a troubled family life. He turns to all the wrong things and life falls apart."/>
    <n v="2800"/>
    <n v="435"/>
    <x v="2"/>
    <x v="0"/>
    <x v="0"/>
    <n v="1408232520"/>
    <n v="1405393356"/>
    <b v="0"/>
    <n v="10"/>
    <b v="0"/>
    <x v="3"/>
    <n v="16"/>
    <n v="43.5"/>
    <x v="0"/>
  </r>
  <r>
    <n v="163"/>
    <s v="UNDIVIDED (Working Title)"/>
    <s v="Over 2.5 million Black men registered for the draft in World War II. _x000d_This will be the most comprehensive portrayal EVER of US. THEN."/>
    <n v="2000000"/>
    <n v="0"/>
    <x v="2"/>
    <x v="0"/>
    <x v="0"/>
    <n v="1443657600"/>
    <n v="1440716654"/>
    <b v="0"/>
    <n v="0"/>
    <b v="0"/>
    <x v="3"/>
    <n v="0"/>
    <s v="no backers"/>
    <x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x v="0"/>
    <n v="1411150701"/>
    <n v="1405966701"/>
    <b v="0"/>
    <n v="7"/>
    <b v="0"/>
    <x v="3"/>
    <n v="1"/>
    <n v="91.428600000000003"/>
    <x v="0"/>
  </r>
  <r>
    <n v="165"/>
    <s v="NET"/>
    <s v="A teacher. A boy. The beach and a heatwave that drove them all insane."/>
    <n v="17000"/>
    <n v="0"/>
    <x v="2"/>
    <x v="1"/>
    <x v="1"/>
    <n v="1452613724"/>
    <n v="1450021724"/>
    <b v="0"/>
    <n v="0"/>
    <b v="0"/>
    <x v="3"/>
    <n v="0"/>
    <s v="no backers"/>
    <x v="0"/>
  </r>
  <r>
    <n v="166"/>
    <s v="Pressure"/>
    <s v="A young teen makes a bad decision after joining gang and the film expresses his choices that led him to that point."/>
    <n v="5000"/>
    <n v="3000"/>
    <x v="2"/>
    <x v="0"/>
    <x v="0"/>
    <n v="1484531362"/>
    <n v="1481939362"/>
    <b v="0"/>
    <n v="1"/>
    <b v="0"/>
    <x v="3"/>
    <n v="60"/>
    <n v="3000"/>
    <x v="0"/>
  </r>
  <r>
    <n v="167"/>
    <s v="Past"/>
    <s v="A young man experiences a tragedy and has the opportunity to go back and learn from his mistakes and find out his true self."/>
    <n v="110000"/>
    <n v="11"/>
    <x v="2"/>
    <x v="0"/>
    <x v="0"/>
    <n v="1438726535"/>
    <n v="1433542535"/>
    <b v="0"/>
    <n v="2"/>
    <b v="0"/>
    <x v="3"/>
    <n v="0"/>
    <n v="5.5"/>
    <x v="0"/>
  </r>
  <r>
    <n v="168"/>
    <s v="Moving On"/>
    <s v="A homeless Gulf War 2 vet, and Congressional Medal of Honor recipient fights for his sanity on the mean streets of Albuquerque."/>
    <n v="8000"/>
    <n v="325"/>
    <x v="2"/>
    <x v="0"/>
    <x v="0"/>
    <n v="1426791770"/>
    <n v="1424203370"/>
    <b v="0"/>
    <n v="3"/>
    <b v="0"/>
    <x v="3"/>
    <n v="4"/>
    <n v="108.33329999999999"/>
    <x v="0"/>
  </r>
  <r>
    <n v="169"/>
    <s v="Family"/>
    <s v="Family is a short film about a father and son and two brothers who were separated by the Korean war and finally reunite after 60 years."/>
    <n v="2500"/>
    <n v="560"/>
    <x v="2"/>
    <x v="1"/>
    <x v="1"/>
    <n v="1413634059"/>
    <n v="1411042059"/>
    <b v="0"/>
    <n v="10"/>
    <b v="0"/>
    <x v="3"/>
    <n v="22"/>
    <n v="56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x v="0"/>
    <n v="1440912480"/>
    <n v="1438385283"/>
    <b v="0"/>
    <n v="10"/>
    <b v="0"/>
    <x v="3"/>
    <n v="3"/>
    <n v="32.5"/>
    <x v="0"/>
  </r>
  <r>
    <n v="171"/>
    <s v="IRL: Gamers Unite"/>
    <s v="Team Mayhem, a local small town gang of gamers who are enlisted   to save the world from the new great evil known as Prowler."/>
    <n v="50000"/>
    <n v="1"/>
    <x v="2"/>
    <x v="0"/>
    <x v="0"/>
    <n v="1470975614"/>
    <n v="1465791614"/>
    <b v="0"/>
    <n v="1"/>
    <b v="0"/>
    <x v="3"/>
    <n v="0"/>
    <n v="1"/>
    <x v="0"/>
  </r>
  <r>
    <n v="172"/>
    <s v="The Blind Dolphin Story"/>
    <s v="A short film on the rarest mammal and the second most endangered freshwater river dolphin, in Pakistan."/>
    <n v="95000"/>
    <n v="0"/>
    <x v="2"/>
    <x v="0"/>
    <x v="0"/>
    <n v="1426753723"/>
    <n v="1423733323"/>
    <b v="0"/>
    <n v="0"/>
    <b v="0"/>
    <x v="3"/>
    <n v="0"/>
    <s v="no backers"/>
    <x v="0"/>
  </r>
  <r>
    <n v="173"/>
    <s v="7 Sins"/>
    <s v="This is a film inspired by Quentin Tarantino, I want to make a film thats entertaining yet gritty. 7 Sins is in pre-production."/>
    <n v="1110"/>
    <n v="0"/>
    <x v="2"/>
    <x v="1"/>
    <x v="1"/>
    <n v="1425131108"/>
    <n v="1422539108"/>
    <b v="0"/>
    <n v="0"/>
    <b v="0"/>
    <x v="3"/>
    <n v="0"/>
    <s v="no backers"/>
    <x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x v="3"/>
    <n v="1431108776"/>
    <n v="1425924776"/>
    <b v="0"/>
    <n v="0"/>
    <b v="0"/>
    <x v="3"/>
    <n v="0"/>
    <s v="no backers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x v="1"/>
    <n v="1409337611"/>
    <n v="1407177611"/>
    <b v="0"/>
    <n v="26"/>
    <b v="0"/>
    <x v="3"/>
    <n v="6"/>
    <n v="49.884599999999999"/>
    <x v="0"/>
  </r>
  <r>
    <n v="176"/>
    <s v="Silent Monster"/>
    <s v="I'm seeking funding to finish my short film, Silent Monster, to bring awareness to teenage bullying as well as teenage violence."/>
    <n v="1500"/>
    <n v="0"/>
    <x v="2"/>
    <x v="0"/>
    <x v="0"/>
    <n v="1438803999"/>
    <n v="1436211999"/>
    <b v="0"/>
    <n v="0"/>
    <b v="0"/>
    <x v="3"/>
    <n v="0"/>
    <s v="no backers"/>
    <x v="0"/>
  </r>
  <r>
    <n v="177"/>
    <s v="The Good Samaritan"/>
    <s v="I'm making a modern day version of the bible story &quot; The Good Samaritan&quot;"/>
    <n v="450"/>
    <n v="180"/>
    <x v="2"/>
    <x v="0"/>
    <x v="0"/>
    <n v="1427155726"/>
    <n v="1425690526"/>
    <b v="0"/>
    <n v="7"/>
    <b v="0"/>
    <x v="3"/>
    <n v="40"/>
    <n v="25.714300000000001"/>
    <x v="0"/>
  </r>
  <r>
    <n v="178"/>
    <s v="El viaje de LucÃ­a"/>
    <s v="El viaje de LucÃ­a es un largometraje de ficciÃ³n con temÃ¡tica sobre el cÃ¡ncer infantil."/>
    <n v="500000"/>
    <n v="0"/>
    <x v="2"/>
    <x v="3"/>
    <x v="3"/>
    <n v="1448582145"/>
    <n v="1445986545"/>
    <b v="0"/>
    <n v="0"/>
    <b v="0"/>
    <x v="3"/>
    <n v="0"/>
    <s v="no backers"/>
    <x v="0"/>
  </r>
  <r>
    <n v="179"/>
    <s v="Sustain: A Film About Survival"/>
    <s v="A feature-length film about how three people survive in a diseased world."/>
    <n v="1000"/>
    <n v="200"/>
    <x v="2"/>
    <x v="0"/>
    <x v="0"/>
    <n v="1457056555"/>
    <n v="1454464555"/>
    <b v="0"/>
    <n v="2"/>
    <b v="0"/>
    <x v="3"/>
    <n v="20"/>
    <n v="100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x v="1"/>
    <n v="1428951600"/>
    <n v="1425512843"/>
    <b v="0"/>
    <n v="13"/>
    <b v="0"/>
    <x v="3"/>
    <n v="33"/>
    <n v="30.8462"/>
    <x v="0"/>
  </r>
  <r>
    <n v="181"/>
    <s v="Immemorial"/>
    <s v="Christina has been suffering with flash backs and some very disturbing nightmares and realises that it is more than just nightmares."/>
    <n v="3423"/>
    <n v="722"/>
    <x v="2"/>
    <x v="1"/>
    <x v="1"/>
    <n v="1434995295"/>
    <n v="1432403295"/>
    <b v="0"/>
    <n v="4"/>
    <b v="0"/>
    <x v="3"/>
    <n v="21"/>
    <n v="180.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x v="0"/>
    <n v="1483748232"/>
    <n v="1481156232"/>
    <b v="0"/>
    <n v="0"/>
    <b v="0"/>
    <x v="3"/>
    <n v="0"/>
    <s v="no backers"/>
    <x v="0"/>
  </r>
  <r>
    <n v="183"/>
    <s v="Three Little Words"/>
    <s v="Don't kill me until I meet my Dad"/>
    <n v="12500"/>
    <n v="4482"/>
    <x v="2"/>
    <x v="1"/>
    <x v="1"/>
    <n v="1417033610"/>
    <n v="1414438010"/>
    <b v="0"/>
    <n v="12"/>
    <b v="0"/>
    <x v="3"/>
    <n v="36"/>
    <n v="373.5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x v="5"/>
    <n v="1409543940"/>
    <n v="1404586762"/>
    <b v="0"/>
    <n v="2"/>
    <b v="0"/>
    <x v="3"/>
    <n v="3"/>
    <n v="25.5"/>
    <x v="0"/>
  </r>
  <r>
    <n v="185"/>
    <s v="BLANK Short Movie"/>
    <s v="Love has no boundaries!"/>
    <n v="40000"/>
    <n v="2200"/>
    <x v="2"/>
    <x v="10"/>
    <x v="8"/>
    <n v="1471557139"/>
    <n v="1468965139"/>
    <b v="0"/>
    <n v="10"/>
    <b v="0"/>
    <x v="3"/>
    <n v="6"/>
    <n v="220"/>
    <x v="0"/>
  </r>
  <r>
    <n v="186"/>
    <s v="Feature Film: The Wolfes"/>
    <s v="My film is about a boy who discovers the truth about his fathers dissapearance through the dark secrets of his mothers past."/>
    <n v="5000"/>
    <n v="0"/>
    <x v="2"/>
    <x v="0"/>
    <x v="0"/>
    <n v="1488571200"/>
    <n v="1485977434"/>
    <b v="0"/>
    <n v="0"/>
    <b v="0"/>
    <x v="3"/>
    <n v="0"/>
    <s v="no backers"/>
    <x v="0"/>
  </r>
  <r>
    <n v="187"/>
    <s v="The Imbalanced Heart of a Symmetric Mind (film)"/>
    <s v="A young man suffering from a severe case of OCD embarks on a road trip to find peace of mind."/>
    <n v="5000"/>
    <n v="800"/>
    <x v="2"/>
    <x v="0"/>
    <x v="0"/>
    <n v="1437461940"/>
    <n v="1435383457"/>
    <b v="0"/>
    <n v="5"/>
    <b v="0"/>
    <x v="3"/>
    <n v="16"/>
    <n v="16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x v="0"/>
    <n v="1409891015"/>
    <n v="1407299015"/>
    <b v="0"/>
    <n v="0"/>
    <b v="0"/>
    <x v="3"/>
    <n v="0"/>
    <s v="no backers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x v="0"/>
    <n v="1472920477"/>
    <n v="1467736477"/>
    <b v="0"/>
    <n v="5"/>
    <b v="0"/>
    <x v="3"/>
    <n v="0"/>
    <n v="69"/>
    <x v="0"/>
  </r>
  <r>
    <n v="190"/>
    <s v="REGIONRAT, the movie"/>
    <s v="Because hope can be a 4 letter word"/>
    <n v="12000"/>
    <n v="50"/>
    <x v="2"/>
    <x v="0"/>
    <x v="0"/>
    <n v="1466091446"/>
    <n v="1465227446"/>
    <b v="0"/>
    <n v="1"/>
    <b v="0"/>
    <x v="3"/>
    <n v="0"/>
    <n v="50"/>
    <x v="0"/>
  </r>
  <r>
    <n v="191"/>
    <s v="Trillion: Feature Film"/>
    <s v="A young boy passionate about Astronomy and Chemistry tracks down an astroid that scientists said would never hit earth."/>
    <n v="5000"/>
    <n v="250"/>
    <x v="2"/>
    <x v="2"/>
    <x v="2"/>
    <n v="1443782138"/>
    <n v="1440326138"/>
    <b v="0"/>
    <n v="3"/>
    <b v="0"/>
    <x v="3"/>
    <n v="5"/>
    <n v="83.333299999999994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x v="0"/>
    <n v="1413572432"/>
    <n v="1410980432"/>
    <b v="0"/>
    <n v="3"/>
    <b v="0"/>
    <x v="3"/>
    <n v="0"/>
    <n v="5.6666999999999996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x v="1"/>
    <n v="1417217166"/>
    <n v="1412029566"/>
    <b v="0"/>
    <n v="0"/>
    <b v="0"/>
    <x v="3"/>
    <n v="0"/>
    <s v="no backers"/>
    <x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x v="1"/>
    <n v="1457308531"/>
    <n v="1452124531"/>
    <b v="0"/>
    <n v="3"/>
    <b v="0"/>
    <x v="3"/>
    <n v="0"/>
    <n v="1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x v="0"/>
    <n v="1436544332"/>
    <n v="1431360332"/>
    <b v="0"/>
    <n v="0"/>
    <b v="0"/>
    <x v="3"/>
    <n v="0"/>
    <s v="no backers"/>
    <x v="0"/>
  </r>
  <r>
    <n v="196"/>
    <s v="Thunder Under Control"/>
    <s v="A moving short film about a retired female boxer who develops a relationship with a young journalist who idolises her"/>
    <n v="3500"/>
    <n v="1465"/>
    <x v="2"/>
    <x v="1"/>
    <x v="1"/>
    <n v="1444510800"/>
    <n v="1442062898"/>
    <b v="0"/>
    <n v="19"/>
    <b v="0"/>
    <x v="3"/>
    <n v="42"/>
    <n v="77.1053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x v="1"/>
    <n v="1487365200"/>
    <n v="1483734100"/>
    <b v="0"/>
    <n v="8"/>
    <b v="0"/>
    <x v="3"/>
    <n v="10"/>
    <n v="32.75"/>
    <x v="0"/>
  </r>
  <r>
    <n v="198"/>
    <s v="Nine Lives"/>
    <s v="Nine Lives is a story of one woman's survival of EIGHT near deaths and her love for one man as an influence to fight for the NINTH."/>
    <n v="25000"/>
    <n v="279"/>
    <x v="2"/>
    <x v="0"/>
    <x v="0"/>
    <n v="1412500322"/>
    <n v="1409908322"/>
    <b v="0"/>
    <n v="6"/>
    <b v="0"/>
    <x v="3"/>
    <n v="1"/>
    <n v="46.5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x v="0"/>
    <n v="1472698702"/>
    <n v="1470106702"/>
    <b v="0"/>
    <n v="0"/>
    <b v="0"/>
    <x v="3"/>
    <n v="0"/>
    <s v="no backers"/>
    <x v="0"/>
  </r>
  <r>
    <n v="200"/>
    <s v="The Crossing Shore"/>
    <s v="A film dedicated to an AAF Pilot's struggle to survive behind enemy lines during WWII."/>
    <n v="6000"/>
    <n v="1571.55"/>
    <x v="2"/>
    <x v="0"/>
    <x v="0"/>
    <n v="1410746403"/>
    <n v="1408154403"/>
    <b v="0"/>
    <n v="18"/>
    <b v="0"/>
    <x v="3"/>
    <n v="26"/>
    <n v="87.308300000000003"/>
    <x v="0"/>
  </r>
  <r>
    <n v="201"/>
    <s v="Life of Change"/>
    <s v="Everyone has a choice. Can two college students get past their differences to save the life of a man whom they've never met before?"/>
    <n v="650"/>
    <n v="380"/>
    <x v="2"/>
    <x v="0"/>
    <x v="0"/>
    <n v="1423424329"/>
    <n v="1421696329"/>
    <b v="0"/>
    <n v="7"/>
    <b v="0"/>
    <x v="3"/>
    <n v="58"/>
    <n v="54.285699999999999"/>
    <x v="0"/>
  </r>
  <r>
    <n v="202"/>
    <s v="Modern Gangsters"/>
    <s v="new web series created by jonney terry"/>
    <n v="6000"/>
    <n v="0"/>
    <x v="2"/>
    <x v="0"/>
    <x v="0"/>
    <n v="1444337940"/>
    <n v="1441750564"/>
    <b v="0"/>
    <n v="0"/>
    <b v="0"/>
    <x v="3"/>
    <n v="0"/>
    <s v="no backers"/>
    <x v="0"/>
  </r>
  <r>
    <n v="203"/>
    <s v="TheM"/>
    <s v="We are aiming to make a Web Series based on Youth Culture and the misrepresentation of socially stereotyped people."/>
    <n v="2500"/>
    <n v="746"/>
    <x v="2"/>
    <x v="1"/>
    <x v="1"/>
    <n v="1422562864"/>
    <n v="1417378864"/>
    <b v="0"/>
    <n v="8"/>
    <b v="0"/>
    <x v="3"/>
    <n v="30"/>
    <n v="93.25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x v="2"/>
    <n v="1470319203"/>
    <n v="1467727203"/>
    <b v="0"/>
    <n v="1293"/>
    <b v="0"/>
    <x v="3"/>
    <n v="51"/>
    <n v="117.6837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x v="0"/>
    <n v="1444144222"/>
    <n v="1441120222"/>
    <b v="0"/>
    <n v="17"/>
    <b v="0"/>
    <x v="3"/>
    <n v="16"/>
    <n v="76.470600000000005"/>
    <x v="0"/>
  </r>
  <r>
    <n v="206"/>
    <s v="Blood Bond Movie Development"/>
    <s v="A love story featuring adoption,struggle,dysfunction,grace, healing, and restoration."/>
    <n v="12700"/>
    <n v="0"/>
    <x v="2"/>
    <x v="0"/>
    <x v="0"/>
    <n v="1470441983"/>
    <n v="1468627583"/>
    <b v="0"/>
    <n v="0"/>
    <b v="0"/>
    <x v="3"/>
    <n v="0"/>
    <s v="no backers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x v="5"/>
    <n v="1420346638"/>
    <n v="1417754638"/>
    <b v="0"/>
    <n v="13"/>
    <b v="0"/>
    <x v="3"/>
    <n v="15"/>
    <n v="163.84620000000001"/>
    <x v="0"/>
  </r>
  <r>
    <n v="208"/>
    <s v="OLIVIA"/>
    <s v="A young woman's journey from Africa to Australia where she finds heaven on earth, love and tragedy. Within her tragedy she saves lives."/>
    <n v="50000"/>
    <n v="0"/>
    <x v="2"/>
    <x v="2"/>
    <x v="2"/>
    <n v="1418719967"/>
    <n v="1416127967"/>
    <b v="0"/>
    <n v="0"/>
    <b v="0"/>
    <x v="3"/>
    <n v="0"/>
    <s v="no backers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x v="0"/>
    <n v="1436566135"/>
    <n v="1433974135"/>
    <b v="0"/>
    <n v="0"/>
    <b v="0"/>
    <x v="3"/>
    <n v="0"/>
    <s v="no backers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x v="0"/>
    <n v="1443675600"/>
    <n v="1441157592"/>
    <b v="0"/>
    <n v="33"/>
    <b v="0"/>
    <x v="3"/>
    <n v="25"/>
    <n v="91.818200000000004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x v="0"/>
    <n v="1442634617"/>
    <n v="1440042617"/>
    <b v="0"/>
    <n v="12"/>
    <b v="0"/>
    <x v="3"/>
    <n v="45"/>
    <n v="185.83330000000001"/>
    <x v="0"/>
  </r>
  <r>
    <n v="212"/>
    <s v="The Ecstasy of Vengeance - Feature Length Film"/>
    <s v="This film is a fictional crime drama following the events of a heist that ended in bloodshed."/>
    <n v="6300"/>
    <n v="1"/>
    <x v="2"/>
    <x v="0"/>
    <x v="0"/>
    <n v="1460837320"/>
    <n v="1455656920"/>
    <b v="0"/>
    <n v="1"/>
    <b v="0"/>
    <x v="3"/>
    <n v="0"/>
    <n v="1"/>
    <x v="0"/>
  </r>
  <r>
    <n v="213"/>
    <s v="Hart Blvd. A feature film by Andrew Greve"/>
    <s v="A family dramedy about a grandfather  and grandson who are both on their path to redemption."/>
    <n v="50000"/>
    <n v="20"/>
    <x v="2"/>
    <x v="0"/>
    <x v="0"/>
    <n v="1439734001"/>
    <n v="1437142547"/>
    <b v="0"/>
    <n v="1"/>
    <b v="0"/>
    <x v="3"/>
    <n v="0"/>
    <n v="20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x v="0"/>
    <n v="1425655349"/>
    <n v="1420471349"/>
    <b v="0"/>
    <n v="1"/>
    <b v="0"/>
    <x v="3"/>
    <n v="0"/>
    <n v="1"/>
    <x v="0"/>
  </r>
  <r>
    <n v="215"/>
    <s v="Invisible Scars"/>
    <s v="A short drama based on a true events. Story of a British Soldier who comes back home suffering from Post Traumatic Stress Disorder."/>
    <n v="4400"/>
    <n v="10"/>
    <x v="2"/>
    <x v="1"/>
    <x v="1"/>
    <n v="1455753540"/>
    <n v="1452058282"/>
    <b v="0"/>
    <n v="1"/>
    <b v="0"/>
    <x v="3"/>
    <n v="0"/>
    <n v="10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x v="0"/>
    <n v="1429740037"/>
    <n v="1425423637"/>
    <b v="0"/>
    <n v="84"/>
    <b v="0"/>
    <x v="3"/>
    <n v="56"/>
    <n v="331.53829999999999"/>
    <x v="0"/>
  </r>
  <r>
    <n v="217"/>
    <s v="Bitch"/>
    <s v="A roadmovie by paw"/>
    <n v="100000"/>
    <n v="11943"/>
    <x v="2"/>
    <x v="11"/>
    <x v="9"/>
    <n v="1419780149"/>
    <n v="1417101749"/>
    <b v="0"/>
    <n v="38"/>
    <b v="0"/>
    <x v="3"/>
    <n v="12"/>
    <n v="314.28949999999998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x v="0"/>
    <n v="1431702289"/>
    <n v="1426518289"/>
    <b v="0"/>
    <n v="1"/>
    <b v="0"/>
    <x v="3"/>
    <n v="2"/>
    <n v="100"/>
    <x v="0"/>
  </r>
  <r>
    <n v="219"/>
    <s v="True Colors"/>
    <s v="An hour-long pilot about a group of suburban LGBT teens coming of age in the early 90's."/>
    <n v="50000"/>
    <n v="8815"/>
    <x v="2"/>
    <x v="0"/>
    <x v="0"/>
    <n v="1459493940"/>
    <n v="1456732225"/>
    <b v="0"/>
    <n v="76"/>
    <b v="0"/>
    <x v="3"/>
    <n v="18"/>
    <n v="115.9868"/>
    <x v="0"/>
  </r>
  <r>
    <n v="220"/>
    <s v="LA VIE"/>
    <s v="A Freelancer abandons everything to chase after his dream of being &quot;great&quot; escape to Bangkok and return to his home-world."/>
    <n v="50000"/>
    <n v="360"/>
    <x v="2"/>
    <x v="0"/>
    <x v="0"/>
    <n v="1440101160"/>
    <n v="1436542030"/>
    <b v="0"/>
    <n v="3"/>
    <b v="0"/>
    <x v="3"/>
    <n v="1"/>
    <n v="120"/>
    <x v="0"/>
  </r>
  <r>
    <n v="221"/>
    <s v="Archetypes"/>
    <s v="Film about Schizophrenia with Surreal Twists!"/>
    <n v="50000"/>
    <n v="0"/>
    <x v="2"/>
    <x v="0"/>
    <x v="0"/>
    <n v="1427569564"/>
    <n v="1422389164"/>
    <b v="0"/>
    <n v="0"/>
    <b v="0"/>
    <x v="3"/>
    <n v="0"/>
    <s v="no backers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x v="0"/>
    <n v="1427423940"/>
    <n v="1422383318"/>
    <b v="0"/>
    <n v="2"/>
    <b v="0"/>
    <x v="3"/>
    <n v="13"/>
    <n v="65"/>
    <x v="0"/>
  </r>
  <r>
    <n v="223"/>
    <s v="The Pass"/>
    <s v="An old man, a U.S Marine Corps veteran remembers his combat experience in the battle of Toktong Pass 1950, during the Korean War."/>
    <n v="1500000"/>
    <n v="0"/>
    <x v="2"/>
    <x v="0"/>
    <x v="0"/>
    <n v="1463879100"/>
    <n v="1461287350"/>
    <b v="0"/>
    <n v="0"/>
    <b v="0"/>
    <x v="3"/>
    <n v="0"/>
    <s v="no backers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x v="2"/>
    <n v="1436506726"/>
    <n v="1431322726"/>
    <b v="0"/>
    <n v="0"/>
    <b v="0"/>
    <x v="3"/>
    <n v="0"/>
    <s v="no backers"/>
    <x v="0"/>
  </r>
  <r>
    <n v="225"/>
    <s v="Backpage Shawty"/>
    <s v="I'm creating a &quot;Lifetime&quot; type drama film about a girl who uses backpage for money, but trying to turn her life around."/>
    <n v="200"/>
    <n v="0"/>
    <x v="2"/>
    <x v="0"/>
    <x v="0"/>
    <n v="1460153054"/>
    <n v="1457564654"/>
    <b v="0"/>
    <n v="0"/>
    <b v="0"/>
    <x v="3"/>
    <n v="0"/>
    <s v="no backers"/>
    <x v="0"/>
  </r>
  <r>
    <n v="226"/>
    <s v="MAGGIE Film"/>
    <s v="A TRUE STORY OF DOMESTIC VILOLENCE THAT SEEKS TO OFFER THE VIEWER OUTLEST OF SUPPORT."/>
    <n v="29000"/>
    <n v="250"/>
    <x v="2"/>
    <x v="1"/>
    <x v="1"/>
    <n v="1433064540"/>
    <n v="1428854344"/>
    <b v="0"/>
    <n v="2"/>
    <b v="0"/>
    <x v="3"/>
    <n v="1"/>
    <n v="125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x v="0"/>
    <n v="1436477241"/>
    <n v="1433885241"/>
    <b v="0"/>
    <n v="0"/>
    <b v="0"/>
    <x v="3"/>
    <n v="0"/>
    <s v="no backers"/>
    <x v="0"/>
  </r>
  <r>
    <n v="228"/>
    <s v="Facets of a Geek life"/>
    <s v="I am making a film from one one of my books called facets of a Geek life."/>
    <n v="8000"/>
    <n v="0"/>
    <x v="2"/>
    <x v="1"/>
    <x v="1"/>
    <n v="1433176105"/>
    <n v="1427992105"/>
    <b v="0"/>
    <n v="0"/>
    <b v="0"/>
    <x v="3"/>
    <n v="0"/>
    <s v="no backers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x v="3"/>
    <n v="1455402297"/>
    <n v="1452810297"/>
    <b v="0"/>
    <n v="0"/>
    <b v="0"/>
    <x v="3"/>
    <n v="0"/>
    <s v="no backers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x v="0"/>
    <n v="1433443151"/>
    <n v="1430851151"/>
    <b v="0"/>
    <n v="2"/>
    <b v="0"/>
    <x v="3"/>
    <n v="0"/>
    <n v="3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x v="0"/>
    <n v="1451775651"/>
    <n v="1449183651"/>
    <b v="0"/>
    <n v="0"/>
    <b v="0"/>
    <x v="3"/>
    <n v="0"/>
    <s v="no backers"/>
    <x v="0"/>
  </r>
  <r>
    <n v="232"/>
    <s v="#noblurredlines"/>
    <s v="A high-impact, high-quality resource to address, for young people and youth-related professionals, the issue of sexual consent."/>
    <n v="4000"/>
    <n v="110"/>
    <x v="2"/>
    <x v="1"/>
    <x v="1"/>
    <n v="1425066546"/>
    <n v="1422474546"/>
    <b v="0"/>
    <n v="7"/>
    <b v="0"/>
    <x v="3"/>
    <n v="3"/>
    <n v="15.7143"/>
    <x v="0"/>
  </r>
  <r>
    <n v="233"/>
    <s v="Area 4 - The Film"/>
    <s v="â€œArea 4â€ revolves around Frank Hammond, a counselor at a high school, who discovers the scandals that took place."/>
    <n v="350000"/>
    <n v="0"/>
    <x v="2"/>
    <x v="0"/>
    <x v="0"/>
    <n v="1475185972"/>
    <n v="1472593972"/>
    <b v="0"/>
    <n v="0"/>
    <b v="0"/>
    <x v="3"/>
    <n v="0"/>
    <s v="no backers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x v="0"/>
    <n v="1434847859"/>
    <n v="1431391859"/>
    <b v="0"/>
    <n v="5"/>
    <b v="0"/>
    <x v="3"/>
    <n v="40"/>
    <n v="80.2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x v="0"/>
    <n v="1436478497"/>
    <n v="1433886497"/>
    <b v="0"/>
    <n v="0"/>
    <b v="0"/>
    <x v="3"/>
    <n v="0"/>
    <s v="no backers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x v="0"/>
    <n v="1451952000"/>
    <n v="1447380099"/>
    <b v="0"/>
    <n v="0"/>
    <b v="0"/>
    <x v="3"/>
    <n v="0"/>
    <s v="no backers"/>
    <x v="0"/>
  </r>
  <r>
    <n v="237"/>
    <s v="Making The Choice"/>
    <s v="Making The Choice is a christian short film series."/>
    <n v="15000"/>
    <n v="50"/>
    <x v="2"/>
    <x v="0"/>
    <x v="0"/>
    <n v="1457445069"/>
    <n v="1452261069"/>
    <b v="0"/>
    <n v="1"/>
    <b v="0"/>
    <x v="3"/>
    <n v="0"/>
    <n v="50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x v="0"/>
    <n v="1483088400"/>
    <n v="1481324760"/>
    <b v="0"/>
    <n v="0"/>
    <b v="0"/>
    <x v="3"/>
    <n v="0"/>
    <s v="no backers"/>
    <x v="0"/>
  </r>
  <r>
    <n v="239"/>
    <s v="Filthy - Short Film"/>
    <s v="Lovers Clint and Eli convey their conflicting perspectives of guilt and remorse while in the desolate Australian bush."/>
    <n v="1000"/>
    <n v="250"/>
    <x v="2"/>
    <x v="2"/>
    <x v="2"/>
    <n v="1446984000"/>
    <n v="1445308730"/>
    <b v="0"/>
    <n v="5"/>
    <b v="0"/>
    <x v="3"/>
    <n v="25"/>
    <n v="5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x v="0"/>
    <n v="1367773211"/>
    <n v="1363885211"/>
    <b v="1"/>
    <n v="137"/>
    <b v="1"/>
    <x v="4"/>
    <n v="108"/>
    <n v="117.8476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x v="0"/>
    <n v="1419180304"/>
    <n v="1415292304"/>
    <b v="1"/>
    <n v="376"/>
    <b v="1"/>
    <x v="4"/>
    <n v="113"/>
    <n v="109.04259999999999"/>
    <x v="0"/>
  </r>
  <r>
    <n v="242"/>
    <s v="Hardwater"/>
    <s v="An unprecedented feature-length documentary film about Maine's tribal, oft-misunderstood ice fishing sub-culture."/>
    <n v="13000"/>
    <n v="14750"/>
    <x v="0"/>
    <x v="0"/>
    <x v="0"/>
    <n v="1324381790"/>
    <n v="1321357790"/>
    <b v="1"/>
    <n v="202"/>
    <b v="1"/>
    <x v="4"/>
    <n v="113"/>
    <n v="73.019800000000004"/>
    <x v="0"/>
  </r>
  <r>
    <n v="243"/>
    <s v="Following Boruch"/>
    <s v="A Hasidic man reaches a turning point in his recovery from mental illness and addiction, and is determined to start a new life."/>
    <n v="25000"/>
    <n v="25648"/>
    <x v="0"/>
    <x v="0"/>
    <x v="0"/>
    <n v="1393031304"/>
    <n v="1390439304"/>
    <b v="1"/>
    <n v="328"/>
    <b v="1"/>
    <x v="4"/>
    <n v="103"/>
    <n v="78.195099999999996"/>
    <x v="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x v="0"/>
    <n v="1268723160"/>
    <n v="1265269559"/>
    <b v="1"/>
    <n v="84"/>
    <b v="1"/>
    <x v="4"/>
    <n v="114"/>
    <n v="47.398800000000001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x v="0"/>
    <n v="1345079785"/>
    <n v="1342487785"/>
    <b v="1"/>
    <n v="96"/>
    <b v="1"/>
    <x v="4"/>
    <n v="104"/>
    <n v="54.020800000000001"/>
    <x v="0"/>
  </r>
  <r>
    <n v="246"/>
    <s v="LEAVING ATLANTA THE FILM"/>
    <s v="From 1979 to 1981 twenty-nine Black children in Atlanta were murdered and the others terrified. This is our story..."/>
    <n v="5000"/>
    <n v="15273"/>
    <x v="0"/>
    <x v="0"/>
    <x v="0"/>
    <n v="1292665405"/>
    <n v="1288341805"/>
    <b v="1"/>
    <n v="223"/>
    <b v="1"/>
    <x v="4"/>
    <n v="305"/>
    <n v="68.488799999999998"/>
    <x v="0"/>
  </r>
  <r>
    <n v="247"/>
    <s v="Deja-Vu: Dissecting Memory on Camera"/>
    <s v="A young neuroscientist attempts to reconnect with his ailing father by obsessively studying old family footage._x000d_"/>
    <n v="5000"/>
    <n v="6705"/>
    <x v="0"/>
    <x v="0"/>
    <x v="0"/>
    <n v="1287200340"/>
    <n v="1284042614"/>
    <b v="1"/>
    <n v="62"/>
    <b v="1"/>
    <x v="4"/>
    <n v="134"/>
    <n v="108.1452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x v="0"/>
    <n v="1325961309"/>
    <n v="1322073309"/>
    <b v="1"/>
    <n v="146"/>
    <b v="1"/>
    <x v="4"/>
    <n v="101"/>
    <n v="589.95209999999997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x v="0"/>
    <n v="1282498800"/>
    <n v="1275603020"/>
    <b v="1"/>
    <n v="235"/>
    <b v="1"/>
    <x v="4"/>
    <n v="113"/>
    <n v="48.051099999999998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x v="0"/>
    <n v="1370525691"/>
    <n v="1367933691"/>
    <b v="1"/>
    <n v="437"/>
    <b v="1"/>
    <x v="4"/>
    <n v="106"/>
    <n v="72.482799999999997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x v="0"/>
    <n v="1337194800"/>
    <n v="1334429646"/>
    <b v="1"/>
    <n v="77"/>
    <b v="1"/>
    <x v="4"/>
    <n v="126"/>
    <n v="57.0779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x v="0"/>
    <n v="1275364740"/>
    <n v="1269878058"/>
    <b v="1"/>
    <n v="108"/>
    <b v="1"/>
    <x v="4"/>
    <n v="185"/>
    <n v="85.444400000000002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x v="0"/>
    <n v="1329320235"/>
    <n v="1326728235"/>
    <b v="1"/>
    <n v="7"/>
    <b v="1"/>
    <x v="4"/>
    <n v="101"/>
    <n v="215.8571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x v="0"/>
    <n v="1445047200"/>
    <n v="1442443910"/>
    <b v="1"/>
    <n v="314"/>
    <b v="1"/>
    <x v="4"/>
    <n v="117"/>
    <n v="89.386399999999995"/>
    <x v="0"/>
  </r>
  <r>
    <n v="255"/>
    <s v="xoxosms: a documentary about love in the 21st century"/>
    <s v="xoxosms is a documentary about first love, long distance and Skype."/>
    <n v="8000"/>
    <n v="8538.66"/>
    <x v="0"/>
    <x v="0"/>
    <x v="0"/>
    <n v="1300275482"/>
    <n v="1297687082"/>
    <b v="1"/>
    <n v="188"/>
    <b v="1"/>
    <x v="4"/>
    <n v="107"/>
    <n v="45.418399999999998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x v="0"/>
    <n v="1363458467"/>
    <n v="1360866467"/>
    <b v="1"/>
    <n v="275"/>
    <b v="1"/>
    <x v="4"/>
    <n v="139"/>
    <n v="65.756399999999999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x v="0"/>
    <n v="1463670162"/>
    <n v="1461078162"/>
    <b v="1"/>
    <n v="560"/>
    <b v="1"/>
    <x v="4"/>
    <n v="107"/>
    <n v="66.704099999999997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x v="0"/>
    <n v="1308359666"/>
    <n v="1305767666"/>
    <b v="1"/>
    <n v="688"/>
    <b v="1"/>
    <x v="4"/>
    <n v="191"/>
    <n v="83.3459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x v="0"/>
    <n v="1428514969"/>
    <n v="1425922969"/>
    <b v="1"/>
    <n v="942"/>
    <b v="1"/>
    <x v="4"/>
    <n v="132"/>
    <n v="105.0461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x v="0"/>
    <n v="1279360740"/>
    <n v="1275415679"/>
    <b v="1"/>
    <n v="88"/>
    <b v="1"/>
    <x v="4"/>
    <n v="106"/>
    <n v="120.9091"/>
    <x v="0"/>
  </r>
  <r>
    <n v="261"/>
    <s v="Empires: The Film"/>
    <s v="Empires explores the impact of networks on histories and philosophies of political thought."/>
    <n v="20000"/>
    <n v="21480"/>
    <x v="0"/>
    <x v="0"/>
    <x v="0"/>
    <n v="1339080900"/>
    <n v="1334783704"/>
    <b v="1"/>
    <n v="220"/>
    <b v="1"/>
    <x v="4"/>
    <n v="107"/>
    <n v="97.636399999999995"/>
    <x v="0"/>
  </r>
  <r>
    <n v="262"/>
    <s v="The Last Cosmonaut"/>
    <s v="He can never die. He will live forever. He is the last cosmonaut, and this is his story."/>
    <n v="2500"/>
    <n v="6000"/>
    <x v="0"/>
    <x v="0"/>
    <x v="0"/>
    <n v="1298699828"/>
    <n v="1294811828"/>
    <b v="1"/>
    <n v="145"/>
    <b v="1"/>
    <x v="4"/>
    <n v="240"/>
    <n v="41.379300000000001"/>
    <x v="0"/>
  </r>
  <r>
    <n v="263"/>
    <s v="AMERICAN WINTER: A Documentary Film"/>
    <s v="We need $75,000 to finish this film on families struggling in the worst_x000d_economy in 80 years, while facing huge cuts to social services."/>
    <n v="25000"/>
    <n v="29520.27"/>
    <x v="0"/>
    <x v="0"/>
    <x v="0"/>
    <n v="1348786494"/>
    <n v="1346194494"/>
    <b v="1"/>
    <n v="963"/>
    <b v="1"/>
    <x v="4"/>
    <n v="118"/>
    <n v="30.654499999999999"/>
    <x v="0"/>
  </r>
  <r>
    <n v="264"/>
    <s v="A Moment in Her Story,  1970s Boston Women's Movement"/>
    <s v="The U.S. women's movement changed the social and cultural dialog_x000d_in this country and Boston was one of the centers of this movement."/>
    <n v="5000"/>
    <n v="5910"/>
    <x v="0"/>
    <x v="0"/>
    <x v="0"/>
    <n v="1336747995"/>
    <n v="1334155995"/>
    <b v="1"/>
    <n v="91"/>
    <b v="1"/>
    <x v="4"/>
    <n v="118"/>
    <n v="64.945099999999996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x v="0"/>
    <n v="1273522560"/>
    <n v="1269928430"/>
    <b v="1"/>
    <n v="58"/>
    <b v="1"/>
    <x v="4"/>
    <n v="111"/>
    <n v="95.775899999999993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x v="0"/>
    <n v="1271994660"/>
    <n v="1264565507"/>
    <b v="1"/>
    <n v="36"/>
    <b v="1"/>
    <x v="4"/>
    <n v="146"/>
    <n v="40.416699999999999"/>
    <x v="0"/>
  </r>
  <r>
    <n v="267"/>
    <s v="Uncharted Amazon"/>
    <s v="A visually stunning, feature length film chronicling life's challenges in the remote depths of the Amazon rainforest."/>
    <n v="9850"/>
    <n v="12965.44"/>
    <x v="0"/>
    <x v="1"/>
    <x v="1"/>
    <n v="1403693499"/>
    <n v="1401101499"/>
    <b v="1"/>
    <n v="165"/>
    <b v="1"/>
    <x v="4"/>
    <n v="132"/>
    <n v="78.578400000000002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x v="0"/>
    <n v="1320640778"/>
    <n v="1316749178"/>
    <b v="1"/>
    <n v="111"/>
    <b v="1"/>
    <x v="4"/>
    <n v="111"/>
    <n v="50.180199999999999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x v="2"/>
    <n v="1487738622"/>
    <n v="1485146622"/>
    <b v="1"/>
    <n v="1596"/>
    <b v="1"/>
    <x v="4"/>
    <n v="147"/>
    <n v="92.2517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x v="0"/>
    <n v="1306296000"/>
    <n v="1301950070"/>
    <b v="1"/>
    <n v="61"/>
    <b v="1"/>
    <x v="4"/>
    <n v="153"/>
    <n v="57.540999999999997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x v="0"/>
    <n v="1388649600"/>
    <n v="1386123861"/>
    <b v="1"/>
    <n v="287"/>
    <b v="1"/>
    <x v="4"/>
    <n v="105"/>
    <n v="109.4216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x v="0"/>
    <n v="1272480540"/>
    <n v="1267220191"/>
    <b v="1"/>
    <n v="65"/>
    <b v="1"/>
    <x v="4"/>
    <n v="177"/>
    <n v="81.892499999999998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x v="0"/>
    <n v="1309694266"/>
    <n v="1307102266"/>
    <b v="1"/>
    <n v="118"/>
    <b v="1"/>
    <x v="4"/>
    <n v="108"/>
    <n v="45.667700000000004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x v="0"/>
    <n v="1333609140"/>
    <n v="1330638829"/>
    <b v="1"/>
    <n v="113"/>
    <b v="1"/>
    <x v="4"/>
    <n v="156"/>
    <n v="55.221200000000003"/>
    <x v="0"/>
  </r>
  <r>
    <n v="275"/>
    <s v="Finding the Funk"/>
    <s v="A journey through the origins and influence of funk music from James Brown to D'Angelo we are FINDING THE FUNK!"/>
    <n v="20000"/>
    <n v="21679"/>
    <x v="0"/>
    <x v="0"/>
    <x v="0"/>
    <n v="1352511966"/>
    <n v="1349916366"/>
    <b v="1"/>
    <n v="332"/>
    <b v="1"/>
    <x v="4"/>
    <n v="108"/>
    <n v="65.298199999999994"/>
    <x v="0"/>
  </r>
  <r>
    <n v="276"/>
    <s v="Abalimi"/>
    <s v="A film about Xhosa women in townships of South Africa micro-farming to fight extreme poverty, gain health, and create food security."/>
    <n v="4000"/>
    <n v="5904"/>
    <x v="0"/>
    <x v="0"/>
    <x v="0"/>
    <n v="1335574674"/>
    <n v="1330394274"/>
    <b v="1"/>
    <n v="62"/>
    <b v="1"/>
    <x v="4"/>
    <n v="148"/>
    <n v="95.225800000000007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x v="0"/>
    <n v="1432416219"/>
    <n v="1429824219"/>
    <b v="1"/>
    <n v="951"/>
    <b v="1"/>
    <x v="4"/>
    <n v="110"/>
    <n v="75.444800000000001"/>
    <x v="0"/>
  </r>
  <r>
    <n v="278"/>
    <s v="The Babushkas of Chernobyl"/>
    <s v="An unlikely story of spirit, defiance and beauty from the most contaminated place on Earth"/>
    <n v="27000"/>
    <n v="40594"/>
    <x v="0"/>
    <x v="0"/>
    <x v="0"/>
    <n v="1350003539"/>
    <n v="1347411539"/>
    <b v="1"/>
    <n v="415"/>
    <b v="1"/>
    <x v="4"/>
    <n v="150"/>
    <n v="97.816900000000004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x v="0"/>
    <n v="1488160860"/>
    <n v="1485237096"/>
    <b v="1"/>
    <n v="305"/>
    <b v="1"/>
    <x v="4"/>
    <n v="157"/>
    <n v="87.685599999999994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x v="0"/>
    <n v="1401459035"/>
    <n v="1397571035"/>
    <b v="1"/>
    <n v="2139"/>
    <b v="1"/>
    <x v="4"/>
    <n v="156"/>
    <n v="54.748899999999999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x v="0"/>
    <n v="1249932360"/>
    <n v="1242532513"/>
    <b v="1"/>
    <n v="79"/>
    <b v="1"/>
    <x v="4"/>
    <n v="121"/>
    <n v="83.953400000000002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x v="0"/>
    <n v="1266876000"/>
    <n v="1263679492"/>
    <b v="1"/>
    <n v="179"/>
    <b v="1"/>
    <x v="4"/>
    <n v="101"/>
    <n v="254.38550000000001"/>
    <x v="0"/>
  </r>
  <r>
    <n v="283"/>
    <s v="SOLE SURVIVOR"/>
    <s v="What is the impact of survivorship on the human condition?"/>
    <n v="18000"/>
    <n v="20569.05"/>
    <x v="0"/>
    <x v="0"/>
    <x v="0"/>
    <n v="1306904340"/>
    <n v="1305219744"/>
    <b v="1"/>
    <n v="202"/>
    <b v="1"/>
    <x v="4"/>
    <n v="114"/>
    <n v="101.827"/>
    <x v="0"/>
  </r>
  <r>
    <n v="284"/>
    <s v="Wisconsin Rising"/>
    <s v="A film documenting WI Gov.Scott Walker's attack on working families and how it is reanimating the American labor movement."/>
    <n v="40000"/>
    <n v="41850.46"/>
    <x v="0"/>
    <x v="0"/>
    <x v="0"/>
    <n v="1327167780"/>
    <n v="1325007780"/>
    <b v="1"/>
    <n v="760"/>
    <b v="1"/>
    <x v="4"/>
    <n v="105"/>
    <n v="55.066400000000002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x v="0"/>
    <n v="1379614128"/>
    <n v="1377022128"/>
    <b v="1"/>
    <n v="563"/>
    <b v="1"/>
    <x v="4"/>
    <n v="229"/>
    <n v="56.901400000000002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x v="0"/>
    <n v="1364236524"/>
    <n v="1360352124"/>
    <b v="1"/>
    <n v="135"/>
    <b v="1"/>
    <x v="4"/>
    <n v="109"/>
    <n v="121.28149999999999"/>
    <x v="0"/>
  </r>
  <r>
    <n v="287"/>
    <s v="In Country: A Documentary Film (POSTPRODUCTION)"/>
    <s v="War is hell. Why would anyone want to spend their weekends there?"/>
    <n v="15000"/>
    <n v="26445"/>
    <x v="0"/>
    <x v="0"/>
    <x v="0"/>
    <n v="1351828800"/>
    <n v="1349160018"/>
    <b v="1"/>
    <n v="290"/>
    <b v="1"/>
    <x v="4"/>
    <n v="176"/>
    <n v="91.189700000000002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x v="0"/>
    <n v="1340683393"/>
    <n v="1337659393"/>
    <b v="1"/>
    <n v="447"/>
    <b v="1"/>
    <x v="4"/>
    <n v="103"/>
    <n v="115.4481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x v="1"/>
    <n v="1383389834"/>
    <n v="1380797834"/>
    <b v="1"/>
    <n v="232"/>
    <b v="1"/>
    <x v="4"/>
    <n v="105"/>
    <n v="67.771600000000007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x v="0"/>
    <n v="1296633540"/>
    <n v="1292316697"/>
    <b v="1"/>
    <n v="168"/>
    <b v="1"/>
    <x v="4"/>
    <n v="107"/>
    <n v="28.5762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x v="0"/>
    <n v="1367366460"/>
    <n v="1365791246"/>
    <b v="1"/>
    <n v="128"/>
    <b v="1"/>
    <x v="4"/>
    <n v="120"/>
    <n v="46.882800000000003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x v="0"/>
    <n v="1319860740"/>
    <n v="1317064599"/>
    <b v="1"/>
    <n v="493"/>
    <b v="1"/>
    <x v="4"/>
    <n v="102"/>
    <n v="154.42230000000001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x v="0"/>
    <n v="1398009714"/>
    <n v="1395417714"/>
    <b v="1"/>
    <n v="131"/>
    <b v="1"/>
    <x v="4"/>
    <n v="101"/>
    <n v="201.22139999999999"/>
    <x v="0"/>
  </r>
  <r>
    <n v="294"/>
    <s v="Spectacular Movements documentary film"/>
    <s v="An amazing journey in Bolivia in a theater-truck._x000d_The creative soul of social movements re-imagined._x000d_The art of the youth of Teatro Trono in action."/>
    <n v="5000"/>
    <n v="5000"/>
    <x v="0"/>
    <x v="0"/>
    <x v="0"/>
    <n v="1279555200"/>
    <n v="1276480894"/>
    <b v="1"/>
    <n v="50"/>
    <b v="1"/>
    <x v="4"/>
    <n v="100"/>
    <n v="100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x v="0"/>
    <n v="1383264000"/>
    <n v="1378080409"/>
    <b v="1"/>
    <n v="665"/>
    <b v="1"/>
    <x v="4"/>
    <n v="133"/>
    <n v="100.08199999999999"/>
    <x v="0"/>
  </r>
  <r>
    <n v="296"/>
    <s v="Bel Borba Is Here!"/>
    <s v="Bel Borba is Here is a feature film about the most inspiring Brazilian artist you've never heard of... until now."/>
    <n v="25000"/>
    <n v="29681.55"/>
    <x v="0"/>
    <x v="0"/>
    <x v="0"/>
    <n v="1347017083"/>
    <n v="1344857083"/>
    <b v="1"/>
    <n v="129"/>
    <b v="1"/>
    <x v="4"/>
    <n v="119"/>
    <n v="230.08949999999999"/>
    <x v="0"/>
  </r>
  <r>
    <n v="297"/>
    <s v="Who Owns Yoga?"/>
    <s v="Who Owns Yoga? is a feature length documentary film that explores the changing nature of yoga in the modern world."/>
    <n v="20000"/>
    <n v="20128"/>
    <x v="0"/>
    <x v="0"/>
    <x v="0"/>
    <n v="1430452740"/>
    <n v="1427390901"/>
    <b v="1"/>
    <n v="142"/>
    <b v="1"/>
    <x v="4"/>
    <n v="101"/>
    <n v="141.7465"/>
    <x v="0"/>
  </r>
  <r>
    <n v="298"/>
    <s v="DisHonesty - A Documentary Feature Film"/>
    <s v="The truth is, we all lie - and by &quot;we,&quot; we mean everyone!"/>
    <n v="126000"/>
    <n v="137254.84"/>
    <x v="0"/>
    <x v="0"/>
    <x v="0"/>
    <n v="1399669200"/>
    <n v="1394536048"/>
    <b v="1"/>
    <n v="2436"/>
    <b v="1"/>
    <x v="4"/>
    <n v="109"/>
    <n v="56.3444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x v="0"/>
    <n v="1289975060"/>
    <n v="1287379460"/>
    <b v="1"/>
    <n v="244"/>
    <b v="1"/>
    <x v="4"/>
    <n v="179"/>
    <n v="73.341200000000001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x v="0"/>
    <n v="1303686138"/>
    <n v="1301007738"/>
    <b v="1"/>
    <n v="298"/>
    <b v="1"/>
    <x v="4"/>
    <n v="102"/>
    <n v="85.337800000000001"/>
    <x v="0"/>
  </r>
  <r>
    <n v="301"/>
    <s v="WORLD FAIR"/>
    <s v="A film about personal memory, amateur cinematography, and visions of the future at the 1939 New York World's Fair."/>
    <n v="13000"/>
    <n v="15435.55"/>
    <x v="0"/>
    <x v="0"/>
    <x v="0"/>
    <n v="1363711335"/>
    <n v="1360258935"/>
    <b v="1"/>
    <n v="251"/>
    <b v="1"/>
    <x v="4"/>
    <n v="119"/>
    <n v="61.496200000000002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x v="0"/>
    <n v="1330115638"/>
    <n v="1327523638"/>
    <b v="1"/>
    <n v="108"/>
    <b v="1"/>
    <x v="4"/>
    <n v="100"/>
    <n v="93.018500000000003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x v="0"/>
    <n v="1338601346"/>
    <n v="1336009346"/>
    <b v="1"/>
    <n v="82"/>
    <b v="1"/>
    <x v="4"/>
    <n v="137"/>
    <n v="50.292700000000004"/>
    <x v="0"/>
  </r>
  <r>
    <n v="304"/>
    <s v="Beyond Iconic: Distribution for film on Dennis Stock"/>
    <s v="A portrait of a life fully realized and a look at what it takes to make great photography."/>
    <n v="3400"/>
    <n v="7876"/>
    <x v="0"/>
    <x v="0"/>
    <x v="0"/>
    <n v="1346464800"/>
    <n v="1343096197"/>
    <b v="1"/>
    <n v="74"/>
    <b v="1"/>
    <x v="4"/>
    <n v="232"/>
    <n v="106.4324"/>
    <x v="0"/>
  </r>
  <r>
    <n v="305"/>
    <s v="My Friend Mott-ly"/>
    <s v="A documentary that I am making about the difficult, but inspiring, life of a late friend of mine."/>
    <n v="7500"/>
    <n v="9775"/>
    <x v="0"/>
    <x v="0"/>
    <x v="0"/>
    <n v="1331392049"/>
    <n v="1328800049"/>
    <b v="1"/>
    <n v="189"/>
    <b v="1"/>
    <x v="4"/>
    <n v="130"/>
    <n v="51.7196"/>
    <x v="0"/>
  </r>
  <r>
    <n v="306"/>
    <s v="Escape/Artist: The Jason Escape Documentary"/>
    <s v="A feature-length documentary on the life of Boston escape artist Jason Escape."/>
    <n v="1000"/>
    <n v="2929"/>
    <x v="0"/>
    <x v="0"/>
    <x v="0"/>
    <n v="1363806333"/>
    <n v="1362081933"/>
    <b v="1"/>
    <n v="80"/>
    <b v="1"/>
    <x v="4"/>
    <n v="293"/>
    <n v="36.612499999999997"/>
    <x v="0"/>
  </r>
  <r>
    <n v="307"/>
    <s v="Grammar Revolution"/>
    <s v="Why is grammar important?"/>
    <n v="22000"/>
    <n v="24490"/>
    <x v="0"/>
    <x v="0"/>
    <x v="0"/>
    <n v="1360276801"/>
    <n v="1357684801"/>
    <b v="1"/>
    <n v="576"/>
    <b v="1"/>
    <x v="4"/>
    <n v="111"/>
    <n v="42.517400000000002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x v="0"/>
    <n v="1299775210"/>
    <n v="1295887210"/>
    <b v="1"/>
    <n v="202"/>
    <b v="1"/>
    <x v="4"/>
    <n v="106"/>
    <n v="62.712899999999998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x v="0"/>
    <n v="1346695334"/>
    <n v="1344880934"/>
    <b v="1"/>
    <n v="238"/>
    <b v="1"/>
    <x v="4"/>
    <n v="119"/>
    <n v="89.957999999999998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x v="0"/>
    <n v="1319076000"/>
    <n v="1317788623"/>
    <b v="1"/>
    <n v="36"/>
    <b v="1"/>
    <x v="4"/>
    <n v="104"/>
    <n v="28.924700000000001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x v="0"/>
    <n v="1325404740"/>
    <n v="1321852592"/>
    <b v="1"/>
    <n v="150"/>
    <b v="1"/>
    <x v="4"/>
    <n v="104"/>
    <n v="138.8022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x v="0"/>
    <n v="1365973432"/>
    <n v="1363381432"/>
    <b v="1"/>
    <n v="146"/>
    <b v="1"/>
    <x v="4"/>
    <n v="112"/>
    <n v="61.301400000000001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x v="0"/>
    <n v="1281542340"/>
    <n v="1277702894"/>
    <b v="1"/>
    <n v="222"/>
    <b v="1"/>
    <x v="4"/>
    <n v="105"/>
    <n v="80.202699999999993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x v="0"/>
    <n v="1362167988"/>
    <n v="1359575988"/>
    <b v="1"/>
    <n v="120"/>
    <b v="1"/>
    <x v="4"/>
    <n v="385"/>
    <n v="32.095799999999997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x v="0"/>
    <n v="1345660334"/>
    <n v="1343068334"/>
    <b v="1"/>
    <n v="126"/>
    <b v="1"/>
    <x v="4"/>
    <n v="101"/>
    <n v="200.88890000000001"/>
    <x v="0"/>
  </r>
  <r>
    <n v="316"/>
    <s v="THE SECRET TRIAL 5 - GRASSROOTS CROSS-CANADA TOUR"/>
    <s v="Award winning documentary The Secret Trial 5 needs your help for a Cross-Canada Tour!"/>
    <n v="15000"/>
    <n v="17066"/>
    <x v="0"/>
    <x v="5"/>
    <x v="5"/>
    <n v="1418273940"/>
    <n v="1415398197"/>
    <b v="1"/>
    <n v="158"/>
    <b v="1"/>
    <x v="4"/>
    <n v="114"/>
    <n v="108.0127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x v="0"/>
    <n v="1386778483"/>
    <n v="1384186483"/>
    <b v="1"/>
    <n v="316"/>
    <b v="1"/>
    <x v="4"/>
    <n v="101"/>
    <n v="95.699399999999997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x v="0"/>
    <n v="1364342151"/>
    <n v="1361753751"/>
    <b v="1"/>
    <n v="284"/>
    <b v="1"/>
    <x v="4"/>
    <n v="283"/>
    <n v="49.880299999999998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x v="0"/>
    <n v="1265097540"/>
    <n v="1257538029"/>
    <b v="1"/>
    <n v="51"/>
    <b v="1"/>
    <x v="4"/>
    <n v="113"/>
    <n v="110.4706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x v="1"/>
    <n v="1450825200"/>
    <n v="1448284433"/>
    <b v="1"/>
    <n v="158"/>
    <b v="1"/>
    <x v="4"/>
    <n v="107"/>
    <n v="134.91139999999999"/>
    <x v="0"/>
  </r>
  <r>
    <n v="321"/>
    <s v="An Impossible Project"/>
    <s v="The more digital the world, the more analog our dreams._x000d_A feature documentary shot on 35mm film."/>
    <n v="35000"/>
    <n v="35932"/>
    <x v="0"/>
    <x v="12"/>
    <x v="3"/>
    <n v="1478605386"/>
    <n v="1475577786"/>
    <b v="1"/>
    <n v="337"/>
    <b v="1"/>
    <x v="4"/>
    <n v="103"/>
    <n v="106.62309999999999"/>
    <x v="0"/>
  </r>
  <r>
    <n v="322"/>
    <s v="Last of the Big Tuskers"/>
    <s v="A documentary film about the largest elephants on earth and what is being done to ensure their survival."/>
    <n v="25000"/>
    <n v="26978"/>
    <x v="0"/>
    <x v="0"/>
    <x v="0"/>
    <n v="1463146848"/>
    <n v="1460554848"/>
    <b v="1"/>
    <n v="186"/>
    <b v="1"/>
    <x v="4"/>
    <n v="108"/>
    <n v="145.04300000000001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x v="0"/>
    <n v="1482307140"/>
    <n v="1479886966"/>
    <b v="1"/>
    <n v="58"/>
    <b v="1"/>
    <x v="4"/>
    <n v="123"/>
    <n v="114.58620000000001"/>
    <x v="0"/>
  </r>
  <r>
    <n v="324"/>
    <s v="KEEP MOVING FORWARD - Documentary Film"/>
    <s v="A documentary about a Vietnam veteran who finds peace from his PTSD through Disney, rather than medication."/>
    <n v="8500"/>
    <n v="8636"/>
    <x v="0"/>
    <x v="0"/>
    <x v="0"/>
    <n v="1438441308"/>
    <n v="1435590108"/>
    <b v="1"/>
    <n v="82"/>
    <b v="1"/>
    <x v="4"/>
    <n v="102"/>
    <n v="105.3171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x v="0"/>
    <n v="1482208233"/>
    <n v="1479184233"/>
    <b v="1"/>
    <n v="736"/>
    <b v="1"/>
    <x v="4"/>
    <n v="104"/>
    <n v="70.921199999999999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x v="0"/>
    <n v="1489532220"/>
    <n v="1486625606"/>
    <b v="1"/>
    <n v="1151"/>
    <b v="1"/>
    <x v="4"/>
    <n v="113"/>
    <n v="147.17169999999999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x v="0"/>
    <n v="1427011200"/>
    <n v="1424669929"/>
    <b v="1"/>
    <n v="34"/>
    <b v="1"/>
    <x v="4"/>
    <n v="136"/>
    <n v="160.47059999999999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x v="0"/>
    <n v="1446350400"/>
    <n v="1443739388"/>
    <b v="1"/>
    <n v="498"/>
    <b v="1"/>
    <x v="4"/>
    <n v="104"/>
    <n v="156.04580000000001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x v="0"/>
    <n v="1446868800"/>
    <n v="1444821127"/>
    <b v="1"/>
    <n v="167"/>
    <b v="1"/>
    <x v="4"/>
    <n v="106"/>
    <n v="63.173699999999997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x v="0"/>
    <n v="1368763140"/>
    <n v="1366028563"/>
    <b v="1"/>
    <n v="340"/>
    <b v="1"/>
    <x v="4"/>
    <n v="102"/>
    <n v="104.8235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x v="0"/>
    <n v="1466171834"/>
    <n v="1463493434"/>
    <b v="1"/>
    <n v="438"/>
    <b v="1"/>
    <x v="4"/>
    <n v="107"/>
    <n v="97.356200000000001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x v="0"/>
    <n v="1446019200"/>
    <n v="1442420377"/>
    <b v="1"/>
    <n v="555"/>
    <b v="1"/>
    <x v="4"/>
    <n v="113"/>
    <n v="203.63059999999999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x v="0"/>
    <n v="1460038591"/>
    <n v="1457450191"/>
    <b v="1"/>
    <n v="266"/>
    <b v="1"/>
    <x v="4"/>
    <n v="125"/>
    <n v="188.31200000000001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x v="0"/>
    <n v="1431716400"/>
    <n v="1428423757"/>
    <b v="1"/>
    <n v="69"/>
    <b v="1"/>
    <x v="4"/>
    <n v="101"/>
    <n v="146.65219999999999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x v="0"/>
    <n v="1431122400"/>
    <n v="1428428515"/>
    <b v="1"/>
    <n v="80"/>
    <b v="1"/>
    <x v="4"/>
    <n v="103"/>
    <n v="109.1875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x v="0"/>
    <n v="1447427918"/>
    <n v="1444832318"/>
    <b v="1"/>
    <n v="493"/>
    <b v="1"/>
    <x v="4"/>
    <n v="117"/>
    <n v="59.249000000000002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x v="0"/>
    <n v="1426298708"/>
    <n v="1423710308"/>
    <b v="1"/>
    <n v="31"/>
    <b v="1"/>
    <x v="4"/>
    <n v="101"/>
    <n v="97.904799999999994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x v="0"/>
    <n v="1472864400"/>
    <n v="1468001290"/>
    <b v="1"/>
    <n v="236"/>
    <b v="1"/>
    <x v="4"/>
    <n v="110"/>
    <n v="70.000200000000007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x v="0"/>
    <n v="1430331268"/>
    <n v="1427739268"/>
    <b v="1"/>
    <n v="89"/>
    <b v="1"/>
    <x v="4"/>
    <n v="108"/>
    <n v="72.865200000000002"/>
    <x v="0"/>
  </r>
  <r>
    <n v="340"/>
    <s v="Somaliland: The Abaarso Story"/>
    <s v="Feature-length documentary about five Somali Muslim students pursuing dreams of education in America"/>
    <n v="35000"/>
    <n v="43758"/>
    <x v="0"/>
    <x v="0"/>
    <x v="0"/>
    <n v="1489006800"/>
    <n v="1486397007"/>
    <b v="1"/>
    <n v="299"/>
    <b v="1"/>
    <x v="4"/>
    <n v="125"/>
    <n v="146.34780000000001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x v="0"/>
    <n v="1412135940"/>
    <n v="1410555998"/>
    <b v="1"/>
    <n v="55"/>
    <b v="1"/>
    <x v="4"/>
    <n v="107"/>
    <n v="67.909099999999995"/>
    <x v="0"/>
  </r>
  <r>
    <n v="342"/>
    <s v="BREAKING A MONSTER a film about the band Unlocking The Truth"/>
    <s v="BREAKING A MONSTER needs your help to play in THEATERS!"/>
    <n v="55000"/>
    <n v="55201.52"/>
    <x v="0"/>
    <x v="0"/>
    <x v="0"/>
    <n v="1461955465"/>
    <n v="1459363465"/>
    <b v="1"/>
    <n v="325"/>
    <b v="1"/>
    <x v="4"/>
    <n v="100"/>
    <n v="169.85079999999999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x v="0"/>
    <n v="1415934000"/>
    <n v="1413308545"/>
    <b v="1"/>
    <n v="524"/>
    <b v="1"/>
    <x v="4"/>
    <n v="102"/>
    <n v="58.4133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x v="0"/>
    <n v="1433125200"/>
    <n v="1429312694"/>
    <b v="1"/>
    <n v="285"/>
    <b v="1"/>
    <x v="4"/>
    <n v="102"/>
    <n v="119.99299999999999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x v="0"/>
    <n v="1432161590"/>
    <n v="1429569590"/>
    <b v="1"/>
    <n v="179"/>
    <b v="1"/>
    <x v="4"/>
    <n v="123"/>
    <n v="99.860299999999995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x v="0"/>
    <n v="1444824021"/>
    <n v="1442232021"/>
    <b v="1"/>
    <n v="188"/>
    <b v="1"/>
    <x v="4"/>
    <n v="170"/>
    <n v="90.579099999999997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x v="0"/>
    <n v="1447505609"/>
    <n v="1444910009"/>
    <b v="1"/>
    <n v="379"/>
    <b v="1"/>
    <x v="4"/>
    <n v="112"/>
    <n v="117.7736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x v="0"/>
    <n v="1440165916"/>
    <n v="1437573916"/>
    <b v="1"/>
    <n v="119"/>
    <b v="1"/>
    <x v="4"/>
    <n v="103"/>
    <n v="86.554599999999994"/>
    <x v="0"/>
  </r>
  <r>
    <n v="349"/>
    <s v="Strangers To Peace: A Documentary"/>
    <s v="After 52 years of war, FARC guerrilla soldiers rejoin Colombian society to forge new lives of peace."/>
    <n v="11260"/>
    <n v="12007.18"/>
    <x v="0"/>
    <x v="0"/>
    <x v="0"/>
    <n v="1487937508"/>
    <n v="1485345508"/>
    <b v="1"/>
    <n v="167"/>
    <b v="1"/>
    <x v="4"/>
    <n v="107"/>
    <n v="71.899299999999997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x v="0"/>
    <n v="1473566340"/>
    <n v="1470274509"/>
    <b v="1"/>
    <n v="221"/>
    <b v="1"/>
    <x v="4"/>
    <n v="115"/>
    <n v="129.81899999999999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x v="3"/>
    <n v="1460066954"/>
    <n v="1456614554"/>
    <b v="1"/>
    <n v="964"/>
    <b v="1"/>
    <x v="4"/>
    <n v="127"/>
    <n v="44.9129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x v="0"/>
    <n v="1412740868"/>
    <n v="1410148868"/>
    <b v="1"/>
    <n v="286"/>
    <b v="1"/>
    <x v="4"/>
    <n v="117"/>
    <n v="40.755200000000002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x v="0"/>
    <n v="1447963219"/>
    <n v="1445367619"/>
    <b v="1"/>
    <n v="613"/>
    <b v="1"/>
    <x v="4"/>
    <n v="109"/>
    <n v="103.523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x v="0"/>
    <n v="1460141521"/>
    <n v="1457553121"/>
    <b v="1"/>
    <n v="29"/>
    <b v="1"/>
    <x v="4"/>
    <n v="104"/>
    <n v="125.4483"/>
    <x v="0"/>
  </r>
  <r>
    <n v="355"/>
    <s v="REZA ABDOH -Theatre Visionary"/>
    <s v="A documentary film about the late REZA ABDOH and his performance company DAR A LUZ."/>
    <n v="35000"/>
    <n v="40690"/>
    <x v="0"/>
    <x v="0"/>
    <x v="0"/>
    <n v="1417420994"/>
    <n v="1414738994"/>
    <b v="1"/>
    <n v="165"/>
    <b v="1"/>
    <x v="4"/>
    <n v="116"/>
    <n v="246.6061"/>
    <x v="0"/>
  </r>
  <r>
    <n v="356"/>
    <s v="43 and 80"/>
    <s v="A documentary about halibut conservation and how it impacts communities of Southeast Alaska."/>
    <n v="7500"/>
    <n v="7701.93"/>
    <x v="0"/>
    <x v="0"/>
    <x v="0"/>
    <n v="1458152193"/>
    <n v="1455563793"/>
    <b v="1"/>
    <n v="97"/>
    <b v="1"/>
    <x v="4"/>
    <n v="103"/>
    <n v="79.401300000000006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x v="0"/>
    <n v="1429852797"/>
    <n v="1426396797"/>
    <b v="1"/>
    <n v="303"/>
    <b v="1"/>
    <x v="4"/>
    <n v="174"/>
    <n v="86.13859999999999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x v="0"/>
    <n v="1466002800"/>
    <n v="1463517521"/>
    <b v="1"/>
    <n v="267"/>
    <b v="1"/>
    <x v="4"/>
    <n v="103"/>
    <n v="193.0487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x v="0"/>
    <n v="1415941920"/>
    <n v="1414028490"/>
    <b v="1"/>
    <n v="302"/>
    <b v="1"/>
    <x v="4"/>
    <n v="105"/>
    <n v="84.023200000000003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x v="0"/>
    <n v="1437621060"/>
    <n v="1433799180"/>
    <b v="0"/>
    <n v="87"/>
    <b v="1"/>
    <x v="4"/>
    <n v="101"/>
    <n v="139.82759999999999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x v="0"/>
    <n v="1416704506"/>
    <n v="1414108906"/>
    <b v="0"/>
    <n v="354"/>
    <b v="1"/>
    <x v="4"/>
    <n v="111"/>
    <n v="109.8219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x v="0"/>
    <n v="1407456000"/>
    <n v="1405573391"/>
    <b v="0"/>
    <n v="86"/>
    <b v="1"/>
    <x v="4"/>
    <n v="124"/>
    <n v="139.53489999999999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x v="0"/>
    <n v="1272828120"/>
    <n v="1268934736"/>
    <b v="0"/>
    <n v="26"/>
    <b v="1"/>
    <x v="4"/>
    <n v="101"/>
    <n v="347.84620000000001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x v="0"/>
    <n v="1403323140"/>
    <n v="1400704672"/>
    <b v="0"/>
    <n v="113"/>
    <b v="1"/>
    <x v="4"/>
    <n v="110"/>
    <n v="68.241600000000005"/>
    <x v="0"/>
  </r>
  <r>
    <n v="365"/>
    <s v="A QUEER COUNTRY"/>
    <s v="Please help us finish this documentary about how Tel Aviv in Israel became a gay friendly liberal hub in a religious state"/>
    <n v="15000"/>
    <n v="15596"/>
    <x v="0"/>
    <x v="1"/>
    <x v="1"/>
    <n v="1393597999"/>
    <n v="1391005999"/>
    <b v="0"/>
    <n v="65"/>
    <b v="1"/>
    <x v="4"/>
    <n v="104"/>
    <n v="239.9385"/>
    <x v="0"/>
  </r>
  <r>
    <n v="366"/>
    <s v="A BUSHMAN ODYSSEY"/>
    <s v="One Bushman familyâ€™s struggle to survive genocide, dispossession and post-apartheid freedom in South Africa."/>
    <n v="38000"/>
    <n v="38500"/>
    <x v="0"/>
    <x v="0"/>
    <x v="0"/>
    <n v="1337540518"/>
    <n v="1334948518"/>
    <b v="0"/>
    <n v="134"/>
    <b v="1"/>
    <x v="4"/>
    <n v="101"/>
    <n v="287.3134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x v="0"/>
    <n v="1367384340"/>
    <n v="1363960278"/>
    <b v="0"/>
    <n v="119"/>
    <b v="1"/>
    <x v="4"/>
    <n v="103"/>
    <n v="86.848799999999997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x v="0"/>
    <n v="1426426322"/>
    <n v="1423405922"/>
    <b v="0"/>
    <n v="159"/>
    <b v="1"/>
    <x v="4"/>
    <n v="104"/>
    <n v="81.849100000000007"/>
    <x v="0"/>
  </r>
  <r>
    <n v="369"/>
    <s v="Alpine Zone"/>
    <s v="A documentary of one woman's attempt at solo hiking 2,000 miles, in an effort to understand herself and societal expectations."/>
    <n v="6500"/>
    <n v="7160.12"/>
    <x v="0"/>
    <x v="0"/>
    <x v="0"/>
    <n v="1326633269"/>
    <n v="1324041269"/>
    <b v="0"/>
    <n v="167"/>
    <b v="1"/>
    <x v="4"/>
    <n v="110"/>
    <n v="42.875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x v="0"/>
    <n v="1483729500"/>
    <n v="1481137500"/>
    <b v="0"/>
    <n v="43"/>
    <b v="1"/>
    <x v="4"/>
    <n v="122"/>
    <n v="709.41859999999997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x v="0"/>
    <n v="1359743139"/>
    <n v="1355855139"/>
    <b v="0"/>
    <n v="1062"/>
    <b v="1"/>
    <x v="4"/>
    <n v="114"/>
    <n v="161.2552"/>
    <x v="0"/>
  </r>
  <r>
    <n v="372"/>
    <s v="Wild Equus"/>
    <s v="A short documentary exploring the uses of 'Natural Horsemanship' across Europe"/>
    <n v="300"/>
    <n v="376"/>
    <x v="0"/>
    <x v="1"/>
    <x v="1"/>
    <n v="1459872000"/>
    <n v="1456408244"/>
    <b v="0"/>
    <n v="9"/>
    <b v="1"/>
    <x v="4"/>
    <n v="125"/>
    <n v="41.777799999999999"/>
    <x v="0"/>
  </r>
  <r>
    <n v="373"/>
    <s v="The Boing Heard 'Round the World"/>
    <s v="A feature documentary about UPA Pictures, the little studio that changed the course of animation around the world"/>
    <n v="7500"/>
    <n v="8000"/>
    <x v="0"/>
    <x v="0"/>
    <x v="0"/>
    <n v="1342648398"/>
    <n v="1340056398"/>
    <b v="0"/>
    <n v="89"/>
    <b v="1"/>
    <x v="4"/>
    <n v="107"/>
    <n v="89.887600000000006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x v="0"/>
    <n v="1316208031"/>
    <n v="1312320031"/>
    <b v="0"/>
    <n v="174"/>
    <b v="1"/>
    <x v="4"/>
    <n v="131"/>
    <n v="45.051699999999997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x v="0"/>
    <n v="1393694280"/>
    <n v="1390088311"/>
    <b v="0"/>
    <n v="14"/>
    <b v="1"/>
    <x v="4"/>
    <n v="120"/>
    <n v="42.857100000000003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x v="1"/>
    <n v="1472122316"/>
    <n v="1469443916"/>
    <b v="0"/>
    <n v="48"/>
    <b v="1"/>
    <x v="4"/>
    <n v="106"/>
    <n v="54.083300000000001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x v="0"/>
    <n v="1447484460"/>
    <n v="1444888868"/>
    <b v="0"/>
    <n v="133"/>
    <b v="1"/>
    <x v="4"/>
    <n v="114"/>
    <n v="103.218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x v="5"/>
    <n v="1453765920"/>
    <n v="1451655808"/>
    <b v="0"/>
    <n v="83"/>
    <b v="1"/>
    <x v="4"/>
    <n v="112"/>
    <n v="40.397599999999997"/>
    <x v="0"/>
  </r>
  <r>
    <n v="379"/>
    <s v="The Unknowns"/>
    <s v="The U.S. Army has granted us permission to film a documentary at America's most sacred shrine: The Tomb of the Unknown Soldier."/>
    <n v="15000"/>
    <n v="17412"/>
    <x v="0"/>
    <x v="0"/>
    <x v="0"/>
    <n v="1336062672"/>
    <n v="1332174672"/>
    <b v="0"/>
    <n v="149"/>
    <b v="1"/>
    <x v="4"/>
    <n v="116"/>
    <n v="116.8591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x v="0"/>
    <n v="1453569392"/>
    <n v="1451409392"/>
    <b v="0"/>
    <n v="49"/>
    <b v="1"/>
    <x v="4"/>
    <n v="142"/>
    <n v="115.5102"/>
    <x v="0"/>
  </r>
  <r>
    <n v="381"/>
    <s v="Clearwater"/>
    <s v="Set in the ancient waters of the Puget Sound, Clearwater is a universal story about the need to adapt to change."/>
    <n v="25000"/>
    <n v="26182.5"/>
    <x v="0"/>
    <x v="0"/>
    <x v="0"/>
    <n v="1343624400"/>
    <n v="1340642717"/>
    <b v="0"/>
    <n v="251"/>
    <b v="1"/>
    <x v="4"/>
    <n v="105"/>
    <n v="104.31270000000001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x v="0"/>
    <n v="1346950900"/>
    <n v="1345741300"/>
    <b v="0"/>
    <n v="22"/>
    <b v="1"/>
    <x v="4"/>
    <n v="256"/>
    <n v="69.7727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x v="0"/>
    <n v="1400467759"/>
    <n v="1398480559"/>
    <b v="0"/>
    <n v="48"/>
    <b v="1"/>
    <x v="4"/>
    <n v="207"/>
    <n v="43.020800000000001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x v="0"/>
    <n v="1420569947"/>
    <n v="1417977947"/>
    <b v="0"/>
    <n v="383"/>
    <b v="1"/>
    <x v="4"/>
    <n v="112"/>
    <n v="58.540500000000002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x v="0"/>
    <n v="1416582101"/>
    <n v="1413986501"/>
    <b v="0"/>
    <n v="237"/>
    <b v="1"/>
    <x v="4"/>
    <n v="106"/>
    <n v="111.7954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x v="0"/>
    <n v="1439246991"/>
    <n v="1437950991"/>
    <b v="0"/>
    <n v="13"/>
    <b v="1"/>
    <x v="4"/>
    <n v="100"/>
    <n v="46.230800000000002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x v="0"/>
    <n v="1439618400"/>
    <n v="1436976858"/>
    <b v="0"/>
    <n v="562"/>
    <b v="1"/>
    <x v="4"/>
    <n v="214"/>
    <n v="144.69040000000001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x v="0"/>
    <n v="1469670580"/>
    <n v="1467078580"/>
    <b v="0"/>
    <n v="71"/>
    <b v="1"/>
    <x v="4"/>
    <n v="126"/>
    <n v="88.845100000000002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x v="0"/>
    <n v="1394233140"/>
    <n v="1391477450"/>
    <b v="0"/>
    <n v="1510"/>
    <b v="1"/>
    <x v="4"/>
    <n v="182"/>
    <n v="81.751099999999994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x v="0"/>
    <n v="1431046372"/>
    <n v="1429318372"/>
    <b v="0"/>
    <n v="14"/>
    <b v="1"/>
    <x v="4"/>
    <n v="100"/>
    <n v="71.428600000000003"/>
    <x v="0"/>
  </r>
  <r>
    <n v="391"/>
    <s v="Science, Sex and the Ladies"/>
    <s v="Too many women feel confused about their orgasm and shame about their desire. This movie aims to change that."/>
    <n v="20000"/>
    <n v="20122"/>
    <x v="0"/>
    <x v="0"/>
    <x v="0"/>
    <n v="1324169940"/>
    <n v="1321578051"/>
    <b v="0"/>
    <n v="193"/>
    <b v="1"/>
    <x v="4"/>
    <n v="101"/>
    <n v="104.2591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x v="0"/>
    <n v="1315450800"/>
    <n v="1312823571"/>
    <b v="0"/>
    <n v="206"/>
    <b v="1"/>
    <x v="4"/>
    <n v="101"/>
    <n v="90.616500000000002"/>
    <x v="0"/>
  </r>
  <r>
    <n v="393"/>
    <s v="THE PENGUIN COUNTERS Documentary Film"/>
    <s v="This is a story thatâ€™s never been told, about tackling climate change one penguin at a timeâ€¦"/>
    <n v="50000"/>
    <n v="55223"/>
    <x v="0"/>
    <x v="0"/>
    <x v="0"/>
    <n v="1381424452"/>
    <n v="1378746052"/>
    <b v="0"/>
    <n v="351"/>
    <b v="1"/>
    <x v="4"/>
    <n v="110"/>
    <n v="157.3305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x v="3"/>
    <n v="1460918282"/>
    <n v="1455737882"/>
    <b v="0"/>
    <n v="50"/>
    <b v="1"/>
    <x v="4"/>
    <n v="112"/>
    <n v="105.18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x v="0"/>
    <n v="1335562320"/>
    <n v="1332452960"/>
    <b v="0"/>
    <n v="184"/>
    <b v="1"/>
    <x v="4"/>
    <n v="108"/>
    <n v="58.719799999999999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x v="0"/>
    <n v="1341668006"/>
    <n v="1340372006"/>
    <b v="0"/>
    <n v="196"/>
    <b v="1"/>
    <x v="4"/>
    <n v="107"/>
    <n v="81.6327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x v="0"/>
    <n v="1283312640"/>
    <n v="1279651084"/>
    <b v="0"/>
    <n v="229"/>
    <b v="1"/>
    <x v="4"/>
    <n v="104"/>
    <n v="56.46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x v="0"/>
    <n v="1430334126"/>
    <n v="1426446126"/>
    <b v="0"/>
    <n v="67"/>
    <b v="1"/>
    <x v="4"/>
    <n v="125"/>
    <n v="140.1045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x v="1"/>
    <n v="1481716800"/>
    <n v="1479070867"/>
    <b v="0"/>
    <n v="95"/>
    <b v="1"/>
    <x v="4"/>
    <n v="107"/>
    <n v="224.8526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x v="0"/>
    <n v="1400297400"/>
    <n v="1397661347"/>
    <b v="0"/>
    <n v="62"/>
    <b v="1"/>
    <x v="4"/>
    <n v="112"/>
    <n v="181.13310000000001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x v="0"/>
    <n v="1312747970"/>
    <n v="1310155970"/>
    <b v="0"/>
    <n v="73"/>
    <b v="1"/>
    <x v="4"/>
    <n v="104"/>
    <n v="711.04110000000003"/>
    <x v="0"/>
  </r>
  <r>
    <n v="402"/>
    <s v="DVD Jesus Alive Again: From the Last Supper to the Ascension"/>
    <s v="Help create a new holiday classic -  _x000d_a film that takes us back in time to experience what the apostles witnessed, Jesus Alive Again."/>
    <n v="2000"/>
    <n v="2833"/>
    <x v="0"/>
    <x v="0"/>
    <x v="0"/>
    <n v="1446731817"/>
    <n v="1444913817"/>
    <b v="0"/>
    <n v="43"/>
    <b v="1"/>
    <x v="4"/>
    <n v="142"/>
    <n v="65.883700000000005"/>
    <x v="0"/>
  </r>
  <r>
    <n v="403"/>
    <s v="MONDO BANANA"/>
    <s v="A documentary adventure about bananas - and people. Your round-trip ticket into the heart of banana-cultures!!"/>
    <n v="5000"/>
    <n v="5263"/>
    <x v="0"/>
    <x v="0"/>
    <x v="0"/>
    <n v="1312960080"/>
    <n v="1308900441"/>
    <b v="0"/>
    <n v="70"/>
    <b v="1"/>
    <x v="4"/>
    <n v="105"/>
    <n v="75.185699999999997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x v="0"/>
    <n v="1391641440"/>
    <n v="1389107062"/>
    <b v="0"/>
    <n v="271"/>
    <b v="1"/>
    <x v="4"/>
    <n v="103"/>
    <n v="133.1439"/>
    <x v="0"/>
  </r>
  <r>
    <n v="405"/>
    <s v="The Healing Effect Movie"/>
    <s v="Come, join our movie movement.  A new documentary about the healing power of food."/>
    <n v="2820"/>
    <n v="3036"/>
    <x v="0"/>
    <x v="0"/>
    <x v="0"/>
    <n v="1394071339"/>
    <n v="1391479339"/>
    <b v="0"/>
    <n v="55"/>
    <b v="1"/>
    <x v="4"/>
    <n v="108"/>
    <n v="55.2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x v="0"/>
    <n v="1304920740"/>
    <n v="1301975637"/>
    <b v="0"/>
    <n v="35"/>
    <b v="1"/>
    <x v="4"/>
    <n v="108"/>
    <n v="86.163700000000006"/>
    <x v="0"/>
  </r>
  <r>
    <n v="407"/>
    <s v="Haymarket Documentary"/>
    <s v="The story of the 1886 Haymarket Riot explored through the history of the Haymarket Police Memorial Statue."/>
    <n v="2000"/>
    <n v="2031"/>
    <x v="0"/>
    <x v="0"/>
    <x v="0"/>
    <n v="1321739650"/>
    <n v="1316552050"/>
    <b v="0"/>
    <n v="22"/>
    <b v="1"/>
    <x v="4"/>
    <n v="102"/>
    <n v="92.318200000000004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x v="0"/>
    <n v="1383676790"/>
    <n v="1380217190"/>
    <b v="0"/>
    <n v="38"/>
    <b v="1"/>
    <x v="4"/>
    <n v="101"/>
    <n v="160.16470000000001"/>
    <x v="0"/>
  </r>
  <r>
    <n v="409"/>
    <s v="The Lost Generation"/>
    <s v="I am working on a project that explores the relationship between education to work for youth within the European Union."/>
    <n v="500"/>
    <n v="684"/>
    <x v="0"/>
    <x v="1"/>
    <x v="1"/>
    <n v="1469220144"/>
    <n v="1466628144"/>
    <b v="0"/>
    <n v="15"/>
    <b v="1"/>
    <x v="4"/>
    <n v="137"/>
    <n v="45.6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x v="5"/>
    <n v="1434670397"/>
    <n v="1429486397"/>
    <b v="0"/>
    <n v="7"/>
    <b v="1"/>
    <x v="4"/>
    <n v="128"/>
    <n v="183.28569999999999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x v="0"/>
    <n v="1387688400"/>
    <n v="1384920804"/>
    <b v="0"/>
    <n v="241"/>
    <b v="1"/>
    <x v="4"/>
    <n v="101"/>
    <n v="125.7884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x v="0"/>
    <n v="1343238578"/>
    <n v="1341856178"/>
    <b v="0"/>
    <n v="55"/>
    <b v="1"/>
    <x v="4"/>
    <n v="127"/>
    <n v="57.654499999999999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x v="0"/>
    <n v="1342731811"/>
    <n v="1340139811"/>
    <b v="0"/>
    <n v="171"/>
    <b v="1"/>
    <x v="4"/>
    <n v="105"/>
    <n v="78.660799999999995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x v="0"/>
    <n v="1381541465"/>
    <n v="1378949465"/>
    <b v="0"/>
    <n v="208"/>
    <b v="1"/>
    <x v="4"/>
    <n v="103"/>
    <n v="91.480800000000002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x v="5"/>
    <n v="1413547200"/>
    <n v="1411417602"/>
    <b v="0"/>
    <n v="21"/>
    <b v="1"/>
    <x v="4"/>
    <n v="102"/>
    <n v="68.098100000000002"/>
    <x v="0"/>
  </r>
  <r>
    <n v="416"/>
    <s v="Fire in the Heart of the City"/>
    <s v="35,000 pounds of food to a city. Highlighting the &quot;Convoy New Britain&quot; event from birth to beyond."/>
    <n v="1000"/>
    <n v="1202.17"/>
    <x v="0"/>
    <x v="0"/>
    <x v="0"/>
    <n v="1391851831"/>
    <n v="1389259831"/>
    <b v="0"/>
    <n v="25"/>
    <b v="1"/>
    <x v="4"/>
    <n v="120"/>
    <n v="48.086799999999997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x v="0"/>
    <n v="1365395580"/>
    <n v="1364426260"/>
    <b v="0"/>
    <n v="52"/>
    <b v="1"/>
    <x v="4"/>
    <n v="100"/>
    <n v="202.42310000000001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x v="0"/>
    <n v="1437633997"/>
    <n v="1435041997"/>
    <b v="0"/>
    <n v="104"/>
    <b v="1"/>
    <x v="4"/>
    <n v="101"/>
    <n v="216.75"/>
    <x v="0"/>
  </r>
  <r>
    <n v="419"/>
    <s v="BEYOND LOCAL"/>
    <s v="Beyond Local is a personal journey through an art-centric and musically talented community that fosters creativity."/>
    <n v="8000"/>
    <n v="8035"/>
    <x v="0"/>
    <x v="0"/>
    <x v="0"/>
    <n v="1372536787"/>
    <n v="1367352787"/>
    <b v="0"/>
    <n v="73"/>
    <b v="1"/>
    <x v="4"/>
    <n v="100"/>
    <n v="110.0685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x v="0"/>
    <n v="1394772031"/>
    <n v="1392183631"/>
    <b v="0"/>
    <n v="3"/>
    <b v="0"/>
    <x v="5"/>
    <n v="0"/>
    <n v="4.8333000000000004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x v="0"/>
    <n v="1440157656"/>
    <n v="1434973656"/>
    <b v="0"/>
    <n v="6"/>
    <b v="0"/>
    <x v="5"/>
    <n v="2"/>
    <n v="50.166699999999999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x v="0"/>
    <n v="1410416097"/>
    <n v="1407824097"/>
    <b v="0"/>
    <n v="12"/>
    <b v="0"/>
    <x v="5"/>
    <n v="1"/>
    <n v="35.833300000000001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x v="0"/>
    <n v="1370470430"/>
    <n v="1367878430"/>
    <b v="0"/>
    <n v="13"/>
    <b v="0"/>
    <x v="5"/>
    <n v="1"/>
    <n v="11.7692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x v="0"/>
    <n v="1332748899"/>
    <n v="1327568499"/>
    <b v="0"/>
    <n v="5"/>
    <b v="0"/>
    <x v="5"/>
    <n v="7"/>
    <n v="40.78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x v="0"/>
    <n v="1448660404"/>
    <n v="1443472804"/>
    <b v="0"/>
    <n v="2"/>
    <b v="0"/>
    <x v="5"/>
    <n v="0"/>
    <n v="3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x v="0"/>
    <n v="1456851914"/>
    <n v="1454259914"/>
    <b v="0"/>
    <n v="8"/>
    <b v="0"/>
    <x v="5"/>
    <n v="1"/>
    <n v="16.625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x v="0"/>
    <n v="1445540340"/>
    <n v="1444340940"/>
    <b v="0"/>
    <n v="0"/>
    <b v="0"/>
    <x v="5"/>
    <n v="0"/>
    <s v="no backers"/>
    <x v="0"/>
  </r>
  <r>
    <n v="428"/>
    <s v="Little Clay Bible - Zacchaeus"/>
    <s v="Fresh, fun, entertaining Bible stories on YouTube, stop-motion style."/>
    <n v="12000"/>
    <n v="676"/>
    <x v="2"/>
    <x v="0"/>
    <x v="0"/>
    <n v="1402956000"/>
    <n v="1400523845"/>
    <b v="0"/>
    <n v="13"/>
    <b v="0"/>
    <x v="5"/>
    <n v="6"/>
    <n v="52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x v="0"/>
    <n v="1259297940"/>
    <n v="1252964282"/>
    <b v="0"/>
    <n v="0"/>
    <b v="0"/>
    <x v="5"/>
    <n v="0"/>
    <s v="no backers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x v="0"/>
    <n v="1378866867"/>
    <n v="1377570867"/>
    <b v="0"/>
    <n v="5"/>
    <b v="0"/>
    <x v="5"/>
    <n v="2"/>
    <n v="4.8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x v="1"/>
    <n v="1467752083"/>
    <n v="1465160083"/>
    <b v="0"/>
    <n v="8"/>
    <b v="0"/>
    <x v="5"/>
    <n v="14"/>
    <n v="51.875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x v="0"/>
    <n v="1445448381"/>
    <n v="1440264381"/>
    <b v="0"/>
    <n v="8"/>
    <b v="0"/>
    <x v="5"/>
    <n v="10"/>
    <n v="71.25"/>
    <x v="0"/>
  </r>
  <r>
    <n v="433"/>
    <s v="Le Legend of le Dragon Slayers"/>
    <s v="A 3D Animation._x000d_3 Main characters: Josh, Jessie, and Rosa._x000d_Genre: Action/eerie/adventure/suspense_x000d_Setting: Desert ruins/Deep Dungeon"/>
    <n v="3000"/>
    <n v="0"/>
    <x v="2"/>
    <x v="0"/>
    <x v="0"/>
    <n v="1444576022"/>
    <n v="1439392022"/>
    <b v="0"/>
    <n v="0"/>
    <b v="0"/>
    <x v="5"/>
    <n v="0"/>
    <s v="no backers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x v="0"/>
    <n v="1385931702"/>
    <n v="1383076902"/>
    <b v="0"/>
    <n v="2"/>
    <b v="0"/>
    <x v="5"/>
    <n v="5"/>
    <n v="62.5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x v="0"/>
    <n v="1379094980"/>
    <n v="1376502980"/>
    <b v="0"/>
    <n v="3"/>
    <b v="0"/>
    <x v="5"/>
    <n v="0"/>
    <n v="1"/>
    <x v="0"/>
  </r>
  <r>
    <n v="436"/>
    <s v="Blinky"/>
    <s v="Blinky is the story of a naÃ¯ve simpleton who suddenly finds himself struggling to adapt to changes within his environment."/>
    <n v="1000"/>
    <n v="0"/>
    <x v="2"/>
    <x v="0"/>
    <x v="0"/>
    <n v="1375260113"/>
    <n v="1372668113"/>
    <b v="0"/>
    <n v="0"/>
    <b v="0"/>
    <x v="5"/>
    <n v="0"/>
    <s v="no backers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x v="5"/>
    <n v="1475912326"/>
    <n v="1470728326"/>
    <b v="0"/>
    <n v="0"/>
    <b v="0"/>
    <x v="5"/>
    <n v="0"/>
    <s v="no backers"/>
    <x v="0"/>
  </r>
  <r>
    <n v="438"/>
    <s v="In Game: The Animated Series"/>
    <s v="As Smyton pushes himself to become respected, he unlocks secrets about himself and the world around him."/>
    <n v="20000"/>
    <n v="1876"/>
    <x v="2"/>
    <x v="0"/>
    <x v="0"/>
    <n v="1447830958"/>
    <n v="1445235358"/>
    <b v="0"/>
    <n v="11"/>
    <b v="0"/>
    <x v="5"/>
    <n v="9"/>
    <n v="170.5455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x v="0"/>
    <n v="1413569818"/>
    <n v="1412705818"/>
    <b v="0"/>
    <n v="0"/>
    <b v="0"/>
    <x v="5"/>
    <n v="0"/>
    <s v="no backers"/>
    <x v="0"/>
  </r>
  <r>
    <n v="440"/>
    <s v="Consumed"/>
    <s v="A stop-motion animation made by a one girl team, with a camera, creativity, and a lot of determination."/>
    <n v="5000"/>
    <n v="5"/>
    <x v="2"/>
    <x v="0"/>
    <x v="0"/>
    <n v="1458859153"/>
    <n v="1456270753"/>
    <b v="0"/>
    <n v="1"/>
    <b v="0"/>
    <x v="5"/>
    <n v="0"/>
    <n v="5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x v="1"/>
    <n v="1383418996"/>
    <n v="1380826996"/>
    <b v="0"/>
    <n v="0"/>
    <b v="0"/>
    <x v="5"/>
    <n v="0"/>
    <s v="no backers"/>
    <x v="0"/>
  </r>
  <r>
    <n v="442"/>
    <s v="The Paranormal Idiot"/>
    <s v="Doomsday is here"/>
    <n v="17000"/>
    <n v="6691"/>
    <x v="2"/>
    <x v="0"/>
    <x v="0"/>
    <n v="1424380783"/>
    <n v="1421788783"/>
    <b v="0"/>
    <n v="17"/>
    <b v="0"/>
    <x v="5"/>
    <n v="39"/>
    <n v="393.58819999999997"/>
    <x v="0"/>
  </r>
  <r>
    <n v="443"/>
    <s v="Bad Teddy Studios"/>
    <s v="We love cartoons!! We want to make more but it costs money to so. Be apart of your daily dose of WTF!?! Pledge now!!"/>
    <n v="10000"/>
    <n v="10"/>
    <x v="2"/>
    <x v="5"/>
    <x v="5"/>
    <n v="1391991701"/>
    <n v="1389399701"/>
    <b v="0"/>
    <n v="2"/>
    <b v="0"/>
    <x v="5"/>
    <n v="0"/>
    <n v="5"/>
    <x v="0"/>
  </r>
  <r>
    <n v="444"/>
    <s v="Discovering the Other Woman"/>
    <s v="An upcoming animated web sitcom series centered around dealing with life, love, and relationships."/>
    <n v="1000"/>
    <n v="50"/>
    <x v="2"/>
    <x v="0"/>
    <x v="0"/>
    <n v="1329342361"/>
    <n v="1324158361"/>
    <b v="0"/>
    <n v="1"/>
    <b v="0"/>
    <x v="5"/>
    <n v="5"/>
    <n v="50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x v="0"/>
    <n v="1432195375"/>
    <n v="1430899375"/>
    <b v="0"/>
    <n v="2"/>
    <b v="0"/>
    <x v="5"/>
    <n v="0"/>
    <n v="1"/>
    <x v="0"/>
  </r>
  <r>
    <n v="446"/>
    <s v="DisChord"/>
    <s v="A faith based animated short. (The same guy who said a picture is worth a thousand words also said a cartoon is worth two thousand.)"/>
    <n v="10500"/>
    <n v="766"/>
    <x v="2"/>
    <x v="0"/>
    <x v="0"/>
    <n v="1425434420"/>
    <n v="1422842420"/>
    <b v="0"/>
    <n v="16"/>
    <b v="0"/>
    <x v="5"/>
    <n v="7"/>
    <n v="47.875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x v="1"/>
    <n v="1364041163"/>
    <n v="1361884763"/>
    <b v="0"/>
    <n v="1"/>
    <b v="0"/>
    <x v="5"/>
    <n v="0"/>
    <n v="5"/>
    <x v="0"/>
  </r>
  <r>
    <n v="448"/>
    <s v="The Last Mice"/>
    <s v="Max is a pessimistic mouse, always fantasizing about the end of the world. In The Last Mice, Max's fantasy becomes a real nightmare."/>
    <n v="2500"/>
    <n v="82.01"/>
    <x v="2"/>
    <x v="0"/>
    <x v="0"/>
    <n v="1400091095"/>
    <n v="1398363095"/>
    <b v="0"/>
    <n v="4"/>
    <b v="0"/>
    <x v="5"/>
    <n v="3"/>
    <n v="20.502500000000001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x v="1"/>
    <n v="1382017085"/>
    <n v="1379425085"/>
    <b v="0"/>
    <n v="5"/>
    <b v="0"/>
    <x v="5"/>
    <n v="2"/>
    <n v="9"/>
    <x v="0"/>
  </r>
  <r>
    <n v="450"/>
    <s v="DreamAfrica"/>
    <s v="Why do the moon and stars receive their light from the sun? Africa has a story to tell. Ananse and Kweku appear in this great folktale."/>
    <n v="50000"/>
    <n v="396"/>
    <x v="2"/>
    <x v="0"/>
    <x v="0"/>
    <n v="1392417800"/>
    <n v="1389825800"/>
    <b v="0"/>
    <n v="7"/>
    <b v="0"/>
    <x v="5"/>
    <n v="1"/>
    <n v="56.571399999999997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x v="0"/>
    <n v="1390669791"/>
    <n v="1388077791"/>
    <b v="0"/>
    <n v="0"/>
    <b v="0"/>
    <x v="5"/>
    <n v="0"/>
    <s v="no backers"/>
    <x v="0"/>
  </r>
  <r>
    <n v="452"/>
    <s v="Lost in the Shadows"/>
    <s v="A man must find his way out of the depths of the shadows by using the aid of a little girl."/>
    <n v="750"/>
    <n v="480"/>
    <x v="2"/>
    <x v="0"/>
    <x v="0"/>
    <n v="1431536015"/>
    <n v="1428944015"/>
    <b v="0"/>
    <n v="12"/>
    <b v="0"/>
    <x v="5"/>
    <n v="64"/>
    <n v="40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x v="0"/>
    <n v="1424375279"/>
    <n v="1422992879"/>
    <b v="0"/>
    <n v="2"/>
    <b v="0"/>
    <x v="5"/>
    <n v="0"/>
    <n v="13"/>
    <x v="0"/>
  </r>
  <r>
    <n v="454"/>
    <s v="Super Hi-Speed Road Strikers"/>
    <s v="Itâ€™s an Action/Adventure Anime for The Yuusha Brave series, G1 Transformer, and the Fast and the Furious Fans!"/>
    <n v="10000"/>
    <n v="82"/>
    <x v="2"/>
    <x v="0"/>
    <x v="0"/>
    <n v="1417007640"/>
    <n v="1414343571"/>
    <b v="0"/>
    <n v="5"/>
    <b v="0"/>
    <x v="5"/>
    <n v="1"/>
    <n v="16.399999999999999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x v="0"/>
    <n v="1334622660"/>
    <n v="1330733022"/>
    <b v="0"/>
    <n v="2"/>
    <b v="0"/>
    <x v="5"/>
    <n v="0"/>
    <n v="22.5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x v="0"/>
    <n v="1382414340"/>
    <n v="1380559201"/>
    <b v="0"/>
    <n v="3"/>
    <b v="0"/>
    <x v="5"/>
    <n v="1"/>
    <n v="20.333300000000001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x v="5"/>
    <n v="1408213512"/>
    <n v="1405621512"/>
    <b v="0"/>
    <n v="0"/>
    <b v="0"/>
    <x v="5"/>
    <n v="0"/>
    <s v="no backers"/>
    <x v="0"/>
  </r>
  <r>
    <n v="458"/>
    <s v="DE_dust2: Hacker's Wrath"/>
    <s v="An animated parody of the game, Counter-Strike. The sequel to the very popular Counter-Strike: DE_dust2. Hacker is back!"/>
    <n v="10000"/>
    <n v="821"/>
    <x v="2"/>
    <x v="1"/>
    <x v="1"/>
    <n v="1368550060"/>
    <n v="1365958060"/>
    <b v="0"/>
    <n v="49"/>
    <b v="0"/>
    <x v="5"/>
    <n v="8"/>
    <n v="16.755099999999999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x v="0"/>
    <n v="1321201327"/>
    <n v="1316013727"/>
    <b v="0"/>
    <n v="1"/>
    <b v="0"/>
    <x v="5"/>
    <n v="0"/>
    <n v="25"/>
    <x v="0"/>
  </r>
  <r>
    <n v="460"/>
    <s v="Darwin's Kiss"/>
    <s v="An animated web series about biological evolution gone haywire."/>
    <n v="8500"/>
    <n v="25"/>
    <x v="2"/>
    <x v="0"/>
    <x v="0"/>
    <n v="1401595200"/>
    <n v="1398862875"/>
    <b v="0"/>
    <n v="2"/>
    <b v="0"/>
    <x v="5"/>
    <n v="0"/>
    <n v="12.5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x v="1"/>
    <n v="1370204367"/>
    <n v="1368476367"/>
    <b v="0"/>
    <n v="0"/>
    <b v="0"/>
    <x v="5"/>
    <n v="0"/>
    <s v="no backers"/>
    <x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x v="0"/>
    <n v="1312945341"/>
    <n v="1307761341"/>
    <b v="0"/>
    <n v="0"/>
    <b v="0"/>
    <x v="5"/>
    <n v="0"/>
    <s v="no backers"/>
    <x v="0"/>
  </r>
  <r>
    <n v="463"/>
    <s v="Tuskegee Redtails"/>
    <s v="Depicts the contribution the Tuskegee airmen made in certain historical events that helped turn the tide in World War II."/>
    <n v="55000"/>
    <n v="1250"/>
    <x v="2"/>
    <x v="0"/>
    <x v="0"/>
    <n v="1316883753"/>
    <n v="1311699753"/>
    <b v="0"/>
    <n v="11"/>
    <b v="0"/>
    <x v="5"/>
    <n v="2"/>
    <n v="113.63639999999999"/>
    <x v="0"/>
  </r>
  <r>
    <n v="464"/>
    <s v="PokÃ©Movie - A PokÃ©monâ„¢ school project"/>
    <s v="We are three students that want to make a short PokÃ©mon movie as a school project!"/>
    <n v="1010"/>
    <n v="1"/>
    <x v="2"/>
    <x v="12"/>
    <x v="3"/>
    <n v="1463602935"/>
    <n v="1461874935"/>
    <b v="0"/>
    <n v="1"/>
    <b v="0"/>
    <x v="5"/>
    <n v="0"/>
    <n v="1"/>
    <x v="0"/>
  </r>
  <r>
    <n v="465"/>
    <s v="&quot;Amp&quot; A Story About a Robot"/>
    <s v="&quot;Amp&quot; is a short film about a robot with needs."/>
    <n v="512"/>
    <n v="138"/>
    <x v="2"/>
    <x v="0"/>
    <x v="0"/>
    <n v="1403837574"/>
    <n v="1402455174"/>
    <b v="0"/>
    <n v="8"/>
    <b v="0"/>
    <x v="5"/>
    <n v="27"/>
    <n v="17.25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x v="0"/>
    <n v="1347057464"/>
    <n v="1344465464"/>
    <b v="0"/>
    <n v="5"/>
    <b v="0"/>
    <x v="5"/>
    <n v="1"/>
    <n v="15.2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x v="0"/>
    <n v="1348849134"/>
    <n v="1344961134"/>
    <b v="0"/>
    <n v="39"/>
    <b v="0"/>
    <x v="5"/>
    <n v="22"/>
    <n v="110.64100000000001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x v="0"/>
    <n v="1341978665"/>
    <n v="1336795283"/>
    <b v="0"/>
    <n v="0"/>
    <b v="0"/>
    <x v="5"/>
    <n v="0"/>
    <s v="no backers"/>
    <x v="0"/>
  </r>
  <r>
    <n v="469"/>
    <s v="Dreamland PERSONALISED Animated Shorts Film"/>
    <s v="Create a personalised animation film using your child's name and photo."/>
    <n v="6000"/>
    <n v="0"/>
    <x v="2"/>
    <x v="1"/>
    <x v="1"/>
    <n v="1409960724"/>
    <n v="1404776724"/>
    <b v="0"/>
    <n v="0"/>
    <b v="0"/>
    <x v="5"/>
    <n v="0"/>
    <s v="no backers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x v="0"/>
    <n v="1389844800"/>
    <n v="1385524889"/>
    <b v="0"/>
    <n v="2"/>
    <b v="0"/>
    <x v="5"/>
    <n v="1"/>
    <n v="25.5"/>
    <x v="0"/>
  </r>
  <r>
    <n v="471"/>
    <s v="Red Origins"/>
    <s v="Three kids try to stop Mazi Mbe's plan to restore Africa to its original state where Tricksters &amp; Spirits ruled_x000d_and Juju was law."/>
    <n v="55000"/>
    <n v="6541"/>
    <x v="2"/>
    <x v="0"/>
    <x v="0"/>
    <n v="1397924379"/>
    <n v="1394039979"/>
    <b v="0"/>
    <n v="170"/>
    <b v="0"/>
    <x v="5"/>
    <n v="12"/>
    <n v="38.476500000000001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x v="0"/>
    <n v="1408831718"/>
    <n v="1406239718"/>
    <b v="0"/>
    <n v="5"/>
    <b v="0"/>
    <x v="5"/>
    <n v="18"/>
    <n v="28.2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x v="0"/>
    <n v="1410972319"/>
    <n v="1408380319"/>
    <b v="0"/>
    <n v="14"/>
    <b v="0"/>
    <x v="5"/>
    <n v="3"/>
    <n v="61.5"/>
    <x v="0"/>
  </r>
  <r>
    <n v="474"/>
    <s v="TAO Mr. Fantastic!!"/>
    <s v="Time travel the light Mr. Fantastic!  Spin the dimensions toward other continuums and worlds.  Hold onto your panties."/>
    <n v="3300"/>
    <n v="1"/>
    <x v="2"/>
    <x v="0"/>
    <x v="0"/>
    <n v="1487318029"/>
    <n v="1484726029"/>
    <b v="0"/>
    <n v="1"/>
    <b v="0"/>
    <x v="5"/>
    <n v="0"/>
    <n v="1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x v="0"/>
    <n v="1430877843"/>
    <n v="1428285843"/>
    <b v="0"/>
    <n v="0"/>
    <b v="0"/>
    <x v="5"/>
    <n v="0"/>
    <s v="no backers"/>
    <x v="0"/>
  </r>
  <r>
    <n v="476"/>
    <s v="Sight Word Music Videos"/>
    <s v="Animated Music Videos that teach kids how to read."/>
    <n v="220000"/>
    <n v="4906.59"/>
    <x v="2"/>
    <x v="0"/>
    <x v="0"/>
    <n v="1401767940"/>
    <n v="1398727441"/>
    <b v="0"/>
    <n v="124"/>
    <b v="0"/>
    <x v="5"/>
    <n v="2"/>
    <n v="39.569299999999998"/>
    <x v="0"/>
  </r>
  <r>
    <n v="477"/>
    <s v="Hymn of Unity"/>
    <s v="A Comedy-drama animation revolving around a man who finds a problematic pair of headphones that literally take over his whole life."/>
    <n v="1500"/>
    <n v="0"/>
    <x v="2"/>
    <x v="0"/>
    <x v="0"/>
    <n v="1337371334"/>
    <n v="1332187334"/>
    <b v="0"/>
    <n v="0"/>
    <b v="0"/>
    <x v="5"/>
    <n v="0"/>
    <s v="no backers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x v="0"/>
    <n v="1427921509"/>
    <n v="1425333109"/>
    <b v="0"/>
    <n v="0"/>
    <b v="0"/>
    <x v="5"/>
    <n v="0"/>
    <s v="no backers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x v="0"/>
    <n v="1416566835"/>
    <n v="1411379235"/>
    <b v="0"/>
    <n v="55"/>
    <b v="0"/>
    <x v="5"/>
    <n v="33"/>
    <n v="88.8"/>
    <x v="0"/>
  </r>
  <r>
    <n v="480"/>
    <s v="The CafÃ©"/>
    <s v="To court his muse, an artist must first outsmart her dog.  A short animated film collaboration by Dana and Terrence Masson."/>
    <n v="40000"/>
    <n v="7764"/>
    <x v="2"/>
    <x v="0"/>
    <x v="0"/>
    <n v="1376049615"/>
    <n v="1373457615"/>
    <b v="0"/>
    <n v="140"/>
    <b v="0"/>
    <x v="5"/>
    <n v="19"/>
    <n v="55.457099999999997"/>
    <x v="0"/>
  </r>
  <r>
    <n v="481"/>
    <s v="ERA"/>
    <s v="The year is 2043. Test subject David Beck has been augmented with psychokinetic abilities. He uses his newfound gifts to thwart evil."/>
    <n v="30000"/>
    <n v="1830"/>
    <x v="2"/>
    <x v="0"/>
    <x v="0"/>
    <n v="1349885289"/>
    <n v="1347293289"/>
    <b v="0"/>
    <n v="21"/>
    <b v="0"/>
    <x v="5"/>
    <n v="6"/>
    <n v="87.142899999999997"/>
    <x v="0"/>
  </r>
  <r>
    <n v="482"/>
    <s v="Animated Stand-up Routines Shenanigans"/>
    <s v="Help me quit my day job and also create animated Stand-up routines from local up and coming comedians."/>
    <n v="10000"/>
    <n v="10"/>
    <x v="2"/>
    <x v="0"/>
    <x v="0"/>
    <n v="1460644440"/>
    <n v="1458336690"/>
    <b v="0"/>
    <n v="1"/>
    <b v="0"/>
    <x v="5"/>
    <n v="0"/>
    <n v="10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x v="1"/>
    <n v="1359434672"/>
    <n v="1354250672"/>
    <b v="0"/>
    <n v="147"/>
    <b v="0"/>
    <x v="5"/>
    <n v="50"/>
    <n v="51.224499999999999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x v="1"/>
    <n v="1446766372"/>
    <n v="1443220372"/>
    <b v="0"/>
    <n v="11"/>
    <b v="0"/>
    <x v="5"/>
    <n v="0"/>
    <n v="13.545500000000001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x v="1"/>
    <n v="1368792499"/>
    <n v="1366200499"/>
    <b v="0"/>
    <n v="125"/>
    <b v="0"/>
    <x v="5"/>
    <n v="22"/>
    <n v="66.520099999999999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x v="2"/>
    <n v="1401662239"/>
    <n v="1399070239"/>
    <b v="0"/>
    <n v="1"/>
    <b v="0"/>
    <x v="5"/>
    <n v="0"/>
    <n v="50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x v="5"/>
    <n v="1482678994"/>
    <n v="1477491394"/>
    <b v="0"/>
    <n v="0"/>
    <b v="0"/>
    <x v="5"/>
    <n v="0"/>
    <s v="no backers"/>
    <x v="0"/>
  </r>
  <r>
    <n v="488"/>
    <s v="City Animals independent cartoon series"/>
    <s v="When humans left the earth, the animals took over the city. What could go wrong? Well...everything!"/>
    <n v="12000"/>
    <n v="0"/>
    <x v="2"/>
    <x v="0"/>
    <x v="0"/>
    <n v="1483924700"/>
    <n v="1481332700"/>
    <b v="0"/>
    <n v="0"/>
    <b v="0"/>
    <x v="5"/>
    <n v="0"/>
    <s v="no backers"/>
    <x v="0"/>
  </r>
  <r>
    <n v="489"/>
    <s v="THE GUINEAS SHOW"/>
    <s v="Help America's favorite dysfunctional immigrant family THE GUINEAS launch the first season of their animated web series."/>
    <n v="74997"/>
    <n v="215"/>
    <x v="2"/>
    <x v="0"/>
    <x v="0"/>
    <n v="1325763180"/>
    <n v="1323084816"/>
    <b v="0"/>
    <n v="3"/>
    <b v="0"/>
    <x v="5"/>
    <n v="0"/>
    <n v="71.666700000000006"/>
    <x v="0"/>
  </r>
  <r>
    <n v="490"/>
    <s v="PROJECT IS CANCELLED"/>
    <s v="Cancelled"/>
    <n v="1000"/>
    <n v="0"/>
    <x v="2"/>
    <x v="0"/>
    <x v="0"/>
    <n v="1345677285"/>
    <n v="1343085285"/>
    <b v="0"/>
    <n v="0"/>
    <b v="0"/>
    <x v="5"/>
    <n v="0"/>
    <s v="no backers"/>
    <x v="0"/>
  </r>
  <r>
    <n v="491"/>
    <s v="Guess What? Gus"/>
    <s v="&quot;Guess What? Gus&quot; is a magical animated comedy that follow a new kid who playful antics for attention make the news."/>
    <n v="10000"/>
    <n v="0"/>
    <x v="2"/>
    <x v="0"/>
    <x v="0"/>
    <n v="1453937699"/>
    <n v="1451345699"/>
    <b v="0"/>
    <n v="0"/>
    <b v="0"/>
    <x v="5"/>
    <n v="0"/>
    <s v="no backers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x v="9"/>
    <n v="1476319830"/>
    <n v="1471135830"/>
    <b v="0"/>
    <n v="0"/>
    <b v="0"/>
    <x v="5"/>
    <n v="0"/>
    <s v="no backers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x v="1"/>
    <n v="1432142738"/>
    <n v="1429550738"/>
    <b v="0"/>
    <n v="0"/>
    <b v="0"/>
    <x v="5"/>
    <n v="0"/>
    <s v="no backers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x v="0"/>
    <n v="1404356400"/>
    <n v="1402343765"/>
    <b v="0"/>
    <n v="3"/>
    <b v="0"/>
    <x v="5"/>
    <n v="0"/>
    <n v="10.333299999999999"/>
    <x v="0"/>
  </r>
  <r>
    <n v="495"/>
    <s v="Average Heroes pilot"/>
    <s v="two friends set out to conquer and reach the level cap of the quest watch, how will they do it when they're 2 teenage idiots"/>
    <n v="7000"/>
    <n v="0"/>
    <x v="2"/>
    <x v="0"/>
    <x v="0"/>
    <n v="1437076305"/>
    <n v="1434484305"/>
    <b v="0"/>
    <n v="0"/>
    <b v="0"/>
    <x v="5"/>
    <n v="0"/>
    <s v="no backers"/>
    <x v="0"/>
  </r>
  <r>
    <n v="496"/>
    <s v="Airships and Anatasia: The Movie"/>
    <s v="The movie is about the adventures of Ethan, Danna, The mysterious inventor and more."/>
    <n v="60000"/>
    <n v="1"/>
    <x v="2"/>
    <x v="0"/>
    <x v="0"/>
    <n v="1392070874"/>
    <n v="1386886874"/>
    <b v="0"/>
    <n v="1"/>
    <b v="0"/>
    <x v="5"/>
    <n v="0"/>
    <n v="1"/>
    <x v="0"/>
  </r>
  <r>
    <n v="497"/>
    <s v="Galaxy Probe Kids"/>
    <s v="live-action/animated series pilot."/>
    <n v="4480"/>
    <n v="30"/>
    <x v="2"/>
    <x v="0"/>
    <x v="0"/>
    <n v="1419483600"/>
    <n v="1414889665"/>
    <b v="0"/>
    <n v="3"/>
    <b v="0"/>
    <x v="5"/>
    <n v="1"/>
    <n v="10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x v="0"/>
    <n v="1324664249"/>
    <n v="1321035449"/>
    <b v="0"/>
    <n v="22"/>
    <b v="0"/>
    <x v="5"/>
    <n v="5"/>
    <n v="136.0909"/>
    <x v="0"/>
  </r>
  <r>
    <n v="499"/>
    <s v="Broadway Melodies: A Rock &amp; Roll Mystery Musical - Animated Feature Film"/>
    <s v="A Feature Length Animated Film Noir Musical with a modern twist. _x000d__x000d_Animation and music melded into edge-of-your-seat entertainment."/>
    <n v="20000"/>
    <n v="1910"/>
    <x v="2"/>
    <x v="0"/>
    <x v="0"/>
    <n v="1255381140"/>
    <n v="1250630968"/>
    <b v="0"/>
    <n v="26"/>
    <b v="0"/>
    <x v="5"/>
    <n v="10"/>
    <n v="73.461500000000001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x v="0"/>
    <n v="1273356960"/>
    <n v="1268255751"/>
    <b v="0"/>
    <n v="4"/>
    <b v="0"/>
    <x v="5"/>
    <n v="3"/>
    <n v="53.75"/>
    <x v="0"/>
  </r>
  <r>
    <n v="501"/>
    <s v="World War 4"/>
    <s v="Based on the invention portfolio of a patented inventor World War Four is a look into the future of warfare and humanity as a whole"/>
    <n v="10000"/>
    <n v="0"/>
    <x v="2"/>
    <x v="0"/>
    <x v="0"/>
    <n v="1310189851"/>
    <n v="1307597851"/>
    <b v="0"/>
    <n v="0"/>
    <b v="0"/>
    <x v="5"/>
    <n v="0"/>
    <s v="no backers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x v="0"/>
    <n v="1332073025"/>
    <n v="1329484625"/>
    <b v="0"/>
    <n v="4"/>
    <b v="0"/>
    <x v="5"/>
    <n v="1"/>
    <n v="57.5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x v="1"/>
    <n v="1421498303"/>
    <n v="1418906303"/>
    <b v="0"/>
    <n v="9"/>
    <b v="0"/>
    <x v="5"/>
    <n v="2"/>
    <n v="12.666700000000001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x v="0"/>
    <n v="1334097387"/>
    <n v="1328916987"/>
    <b v="0"/>
    <n v="5"/>
    <b v="0"/>
    <x v="5"/>
    <n v="1"/>
    <n v="67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x v="0"/>
    <n v="1451010086"/>
    <n v="1447122086"/>
    <b v="0"/>
    <n v="14"/>
    <b v="0"/>
    <x v="5"/>
    <n v="0"/>
    <n v="3.7143000000000002"/>
    <x v="0"/>
  </r>
  <r>
    <n v="506"/>
    <s v="Age of Spirit: The Battle in Heaven"/>
    <s v="A feature-length 3D animation that depicts what happened when the Son of the Morning rebelled against God."/>
    <n v="200000"/>
    <n v="250"/>
    <x v="2"/>
    <x v="0"/>
    <x v="0"/>
    <n v="1376140520"/>
    <n v="1373548520"/>
    <b v="0"/>
    <n v="1"/>
    <b v="0"/>
    <x v="5"/>
    <n v="0"/>
    <n v="250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x v="0"/>
    <n v="1350687657"/>
    <n v="1346799657"/>
    <b v="0"/>
    <n v="10"/>
    <b v="0"/>
    <x v="5"/>
    <n v="3"/>
    <n v="64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x v="0"/>
    <n v="1337955240"/>
    <n v="1332808501"/>
    <b v="0"/>
    <n v="3"/>
    <b v="0"/>
    <x v="5"/>
    <n v="1"/>
    <n v="133.33330000000001"/>
    <x v="0"/>
  </r>
  <r>
    <n v="509"/>
    <s v="Indian in Chelsea - Web Animated series"/>
    <s v="A hilarious comedy podcast being turned into an animated series  about an indian servant and his boss."/>
    <n v="5000"/>
    <n v="10"/>
    <x v="2"/>
    <x v="1"/>
    <x v="1"/>
    <n v="1435504170"/>
    <n v="1432912170"/>
    <b v="0"/>
    <n v="1"/>
    <b v="0"/>
    <x v="5"/>
    <n v="0"/>
    <n v="10"/>
    <x v="0"/>
  </r>
  <r>
    <n v="510"/>
    <s v="TPI Episode 2: Doomsday Dean"/>
    <s v="A mile below the Franco-Swiss border Dean manages to break the Large Hadron Collider and triggers the end of the world."/>
    <n v="14000"/>
    <n v="0"/>
    <x v="2"/>
    <x v="0"/>
    <x v="0"/>
    <n v="1456805639"/>
    <n v="1454213639"/>
    <b v="0"/>
    <n v="0"/>
    <b v="0"/>
    <x v="5"/>
    <n v="0"/>
    <s v="no backers"/>
    <x v="0"/>
  </r>
  <r>
    <n v="511"/>
    <s v="Stuck On An Eyeland"/>
    <s v="A project that incorporates animation and comic art into a relevant story. 4 boys, 1 eyeland, and a whole lot of drama!!!"/>
    <n v="5000"/>
    <n v="150"/>
    <x v="2"/>
    <x v="0"/>
    <x v="0"/>
    <n v="1365228982"/>
    <n v="1362640582"/>
    <b v="0"/>
    <n v="5"/>
    <b v="0"/>
    <x v="5"/>
    <n v="3"/>
    <n v="30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x v="0"/>
    <n v="1479667727"/>
    <n v="1475776127"/>
    <b v="0"/>
    <n v="2"/>
    <b v="0"/>
    <x v="5"/>
    <n v="0"/>
    <n v="5.5"/>
    <x v="0"/>
  </r>
  <r>
    <n v="513"/>
    <s v="Paradigm Spiral - The Animated Series"/>
    <s v="A sci-fi fantasy 2.5D anime styled series about some guys trying to save the world, probably..."/>
    <n v="50000"/>
    <n v="6962"/>
    <x v="2"/>
    <x v="0"/>
    <x v="0"/>
    <n v="1471244400"/>
    <n v="1467387705"/>
    <b v="0"/>
    <n v="68"/>
    <b v="0"/>
    <x v="5"/>
    <n v="14"/>
    <n v="102.3824"/>
    <x v="0"/>
  </r>
  <r>
    <n v="514"/>
    <s v="I'm Sticking With You."/>
    <s v="A film created entirely out of paper, visual effects and found objects depicts how one man created a new life for himself."/>
    <n v="1500"/>
    <n v="50"/>
    <x v="2"/>
    <x v="5"/>
    <x v="5"/>
    <n v="1407595447"/>
    <n v="1405003447"/>
    <b v="0"/>
    <n v="3"/>
    <b v="0"/>
    <x v="5"/>
    <n v="3"/>
    <n v="16.666699999999999"/>
    <x v="0"/>
  </r>
  <r>
    <n v="515"/>
    <s v="A Tale of Faith - An Animated Short Film"/>
    <s v="A Tale of Faith is an animated short film based on the heartwarming tale by Rebbe Nachman of Breslov."/>
    <n v="97000"/>
    <n v="24651"/>
    <x v="2"/>
    <x v="0"/>
    <x v="0"/>
    <n v="1451389601"/>
    <n v="1447933601"/>
    <b v="0"/>
    <n v="34"/>
    <b v="0"/>
    <x v="5"/>
    <n v="25"/>
    <n v="725.02940000000001"/>
    <x v="0"/>
  </r>
  <r>
    <n v="516"/>
    <s v="Shipmates"/>
    <s v="A big brother style comedy animation series starring famous seafarers"/>
    <n v="5000"/>
    <n v="0"/>
    <x v="2"/>
    <x v="1"/>
    <x v="1"/>
    <n v="1432752080"/>
    <n v="1427568080"/>
    <b v="0"/>
    <n v="0"/>
    <b v="0"/>
    <x v="5"/>
    <n v="0"/>
    <s v="no backers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x v="0"/>
    <n v="1486046761"/>
    <n v="1483454761"/>
    <b v="0"/>
    <n v="3"/>
    <b v="0"/>
    <x v="5"/>
    <n v="1"/>
    <n v="68.333299999999994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x v="0"/>
    <n v="1441550760"/>
    <n v="1438958824"/>
    <b v="0"/>
    <n v="0"/>
    <b v="0"/>
    <x v="5"/>
    <n v="0"/>
    <s v="no backers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x v="0"/>
    <n v="1354699421"/>
    <n v="1352107421"/>
    <b v="0"/>
    <n v="70"/>
    <b v="0"/>
    <x v="5"/>
    <n v="23"/>
    <n v="39.2286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x v="1"/>
    <n v="1449766261"/>
    <n v="1447174261"/>
    <b v="0"/>
    <n v="34"/>
    <b v="1"/>
    <x v="6"/>
    <n v="102"/>
    <n v="150.14709999999999"/>
    <x v="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x v="0"/>
    <n v="1477976340"/>
    <n v="1475460819"/>
    <b v="0"/>
    <n v="56"/>
    <b v="1"/>
    <x v="6"/>
    <n v="105"/>
    <n v="93.428600000000003"/>
    <x v="1"/>
  </r>
  <r>
    <n v="522"/>
    <s v="COMPASS PLAYERS"/>
    <s v="*** TO MAKE DONATIONS IN THE FUTURE                                   GO TO OUR WEBSITE: www.compassplayers.com ***"/>
    <n v="3000"/>
    <n v="3440"/>
    <x v="0"/>
    <x v="0"/>
    <x v="0"/>
    <n v="1458518325"/>
    <n v="1456793925"/>
    <b v="0"/>
    <n v="31"/>
    <b v="1"/>
    <x v="6"/>
    <n v="115"/>
    <n v="110.96769999999999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x v="0"/>
    <n v="1442805076"/>
    <n v="1440213076"/>
    <b v="0"/>
    <n v="84"/>
    <b v="1"/>
    <x v="6"/>
    <n v="121"/>
    <n v="71.785700000000006"/>
    <x v="1"/>
  </r>
  <r>
    <n v="524"/>
    <s v="Zero Down"/>
    <s v="Angel on the Corner need YOUR help to raise Â£3,500 to take Zero Down by Sarah Hehir to the Edinburgh Fringe Festival this August!"/>
    <n v="3500"/>
    <n v="3803.55"/>
    <x v="0"/>
    <x v="1"/>
    <x v="1"/>
    <n v="1464801169"/>
    <n v="1462209169"/>
    <b v="0"/>
    <n v="130"/>
    <b v="1"/>
    <x v="6"/>
    <n v="109"/>
    <n v="29.258099999999999"/>
    <x v="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x v="0"/>
    <n v="1410601041"/>
    <n v="1406713041"/>
    <b v="0"/>
    <n v="12"/>
    <b v="1"/>
    <x v="6"/>
    <n v="100"/>
    <n v="1000"/>
    <x v="1"/>
  </r>
  <r>
    <n v="526"/>
    <s v="Victory by Madicken Malm"/>
    <s v="We have a brand new play. We urgently need your help to fund our production, which opens at Theatre503 on August 18th."/>
    <n v="1500"/>
    <n v="1710"/>
    <x v="0"/>
    <x v="1"/>
    <x v="1"/>
    <n v="1438966800"/>
    <n v="1436278344"/>
    <b v="0"/>
    <n v="23"/>
    <b v="1"/>
    <x v="6"/>
    <n v="114"/>
    <n v="74.347800000000007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x v="0"/>
    <n v="1487347500"/>
    <n v="1484715366"/>
    <b v="0"/>
    <n v="158"/>
    <b v="1"/>
    <x v="6"/>
    <n v="101"/>
    <n v="63.829099999999997"/>
    <x v="1"/>
  </r>
  <r>
    <n v="528"/>
    <s v="Devastated No Matter What"/>
    <s v="A Festival Backed Production of a Full-Length Play."/>
    <n v="1150"/>
    <n v="1330"/>
    <x v="0"/>
    <x v="0"/>
    <x v="0"/>
    <n v="1434921600"/>
    <n v="1433109907"/>
    <b v="0"/>
    <n v="30"/>
    <b v="1"/>
    <x v="6"/>
    <n v="116"/>
    <n v="44.333300000000001"/>
    <x v="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x v="5"/>
    <n v="1484110800"/>
    <n v="1482281094"/>
    <b v="0"/>
    <n v="18"/>
    <b v="1"/>
    <x v="6"/>
    <n v="130"/>
    <n v="86.944400000000002"/>
    <x v="1"/>
  </r>
  <r>
    <n v="530"/>
    <s v="Corners Grove"/>
    <s v="Corners Grove is a coming-of-age play about leaving home, gender identity and the death of Whitney Houston; will benefit Win NYC."/>
    <n v="3405"/>
    <n v="3670"/>
    <x v="0"/>
    <x v="0"/>
    <x v="0"/>
    <n v="1435111200"/>
    <n v="1433254268"/>
    <b v="0"/>
    <n v="29"/>
    <b v="1"/>
    <x v="6"/>
    <n v="108"/>
    <n v="126.5517"/>
    <x v="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x v="0"/>
    <n v="1481957940"/>
    <n v="1478050429"/>
    <b v="0"/>
    <n v="31"/>
    <b v="1"/>
    <x v="6"/>
    <n v="100"/>
    <n v="129.03229999999999"/>
    <x v="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x v="0"/>
    <n v="1463098208"/>
    <n v="1460506208"/>
    <b v="0"/>
    <n v="173"/>
    <b v="1"/>
    <x v="6"/>
    <n v="123"/>
    <n v="71.242800000000003"/>
    <x v="1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x v="1"/>
    <n v="1463394365"/>
    <n v="1461320765"/>
    <b v="0"/>
    <n v="17"/>
    <b v="1"/>
    <x v="6"/>
    <n v="100"/>
    <n v="117.8824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x v="8"/>
    <n v="1446418800"/>
    <n v="1443036470"/>
    <b v="0"/>
    <n v="48"/>
    <b v="1"/>
    <x v="6"/>
    <n v="105"/>
    <n v="327.08330000000001"/>
    <x v="1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x v="1"/>
    <n v="1483707905"/>
    <n v="1481115905"/>
    <b v="0"/>
    <n v="59"/>
    <b v="1"/>
    <x v="6"/>
    <n v="103"/>
    <n v="34.745800000000003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x v="1"/>
    <n v="1438624800"/>
    <n v="1435133807"/>
    <b v="0"/>
    <n v="39"/>
    <b v="1"/>
    <x v="6"/>
    <n v="118"/>
    <n v="100.0641"/>
    <x v="1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x v="0"/>
    <n v="1446665191"/>
    <n v="1444069591"/>
    <b v="0"/>
    <n v="59"/>
    <b v="1"/>
    <x v="6"/>
    <n v="121"/>
    <n v="40.847499999999997"/>
    <x v="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x v="0"/>
    <n v="1463166263"/>
    <n v="1460574263"/>
    <b v="0"/>
    <n v="60"/>
    <b v="1"/>
    <x v="6"/>
    <n v="302"/>
    <n v="252.01669999999999"/>
    <x v="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x v="1"/>
    <n v="1467681107"/>
    <n v="1465866707"/>
    <b v="0"/>
    <n v="20"/>
    <b v="1"/>
    <x v="6"/>
    <n v="101"/>
    <n v="25.161000000000001"/>
    <x v="1"/>
  </r>
  <r>
    <n v="540"/>
    <s v="hap's- Whats the program?"/>
    <s v="There are so many dilemmas in life- what to do, where to go? _x000d_Let us solve it - search our preference based entertainment calendar"/>
    <n v="15000"/>
    <n v="1"/>
    <x v="2"/>
    <x v="0"/>
    <x v="0"/>
    <n v="1423078606"/>
    <n v="1420486606"/>
    <b v="0"/>
    <n v="1"/>
    <b v="0"/>
    <x v="7"/>
    <n v="0"/>
    <n v="1"/>
    <x v="2"/>
  </r>
  <r>
    <n v="541"/>
    <s v="Deviations"/>
    <s v="A website dedicated to local Kink Communities; to find others with matching interests and bring them together."/>
    <n v="4500"/>
    <n v="25"/>
    <x v="2"/>
    <x v="0"/>
    <x v="0"/>
    <n v="1446080834"/>
    <n v="1443488834"/>
    <b v="0"/>
    <n v="1"/>
    <b v="0"/>
    <x v="7"/>
    <n v="1"/>
    <n v="25"/>
    <x v="2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x v="0"/>
    <n v="1462293716"/>
    <n v="1457113316"/>
    <b v="0"/>
    <n v="1"/>
    <b v="0"/>
    <x v="7"/>
    <n v="0"/>
    <n v="1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x v="2"/>
    <n v="1414807962"/>
    <n v="1412215962"/>
    <b v="0"/>
    <n v="2"/>
    <b v="0"/>
    <x v="7"/>
    <n v="0"/>
    <n v="35"/>
    <x v="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x v="0"/>
    <n v="1467647160"/>
    <n v="1465055160"/>
    <b v="0"/>
    <n v="2"/>
    <b v="0"/>
    <x v="7"/>
    <n v="1"/>
    <n v="3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x v="3"/>
    <n v="1447600389"/>
    <n v="1444140789"/>
    <b v="0"/>
    <n v="34"/>
    <b v="0"/>
    <x v="7"/>
    <n v="27"/>
    <n v="402.70589999999999"/>
    <x v="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x v="0"/>
    <n v="1445097715"/>
    <n v="1441209715"/>
    <b v="0"/>
    <n v="2"/>
    <b v="0"/>
    <x v="7"/>
    <n v="0"/>
    <n v="26"/>
    <x v="2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x v="1"/>
    <n v="1455122564"/>
    <n v="1452530564"/>
    <b v="0"/>
    <n v="0"/>
    <b v="0"/>
    <x v="7"/>
    <n v="0"/>
    <s v="no backers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x v="1"/>
    <n v="1446154848"/>
    <n v="1443562848"/>
    <b v="0"/>
    <n v="1"/>
    <b v="0"/>
    <x v="7"/>
    <n v="0"/>
    <n v="9"/>
    <x v="2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x v="1"/>
    <n v="1436368622"/>
    <n v="1433776622"/>
    <b v="0"/>
    <n v="8"/>
    <b v="0"/>
    <x v="7"/>
    <n v="3"/>
    <n v="8.5"/>
    <x v="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x v="5"/>
    <n v="1485838800"/>
    <n v="1484756245"/>
    <b v="0"/>
    <n v="4"/>
    <b v="0"/>
    <x v="7"/>
    <n v="1"/>
    <n v="8.75"/>
    <x v="2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x v="0"/>
    <n v="1438451580"/>
    <n v="1434609424"/>
    <b v="0"/>
    <n v="28"/>
    <b v="0"/>
    <x v="7"/>
    <n v="5"/>
    <n v="135.03569999999999"/>
    <x v="2"/>
  </r>
  <r>
    <n v="552"/>
    <s v="Spinnable Social Media"/>
    <s v="Axoral is a 3d interactive social media interface, with the potential to be so much more, but we need your help!"/>
    <n v="45000"/>
    <n v="0"/>
    <x v="2"/>
    <x v="5"/>
    <x v="5"/>
    <n v="1452350896"/>
    <n v="1447166896"/>
    <b v="0"/>
    <n v="0"/>
    <b v="0"/>
    <x v="7"/>
    <n v="0"/>
    <s v="no backers"/>
    <x v="2"/>
  </r>
  <r>
    <n v="553"/>
    <s v="sellorshopusa.com"/>
    <s v="Groundbreaking New Classifieds Website Grows Into Largest Nationwide Coverage By Turning Users Into Entrepreneurs"/>
    <n v="25000"/>
    <n v="123"/>
    <x v="2"/>
    <x v="0"/>
    <x v="0"/>
    <n v="1415988991"/>
    <n v="1413393391"/>
    <b v="0"/>
    <n v="6"/>
    <b v="0"/>
    <x v="7"/>
    <n v="0"/>
    <n v="20.5"/>
    <x v="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x v="0"/>
    <n v="1413735972"/>
    <n v="1411143972"/>
    <b v="0"/>
    <n v="22"/>
    <b v="0"/>
    <x v="7"/>
    <n v="37"/>
    <n v="64.363600000000005"/>
    <x v="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x v="1"/>
    <n v="1465720143"/>
    <n v="1463128143"/>
    <b v="0"/>
    <n v="0"/>
    <b v="0"/>
    <x v="7"/>
    <n v="0"/>
    <s v="no backers"/>
    <x v="2"/>
  </r>
  <r>
    <n v="556"/>
    <s v="Braille Academy"/>
    <s v="An educational platform for learning Unified English Braille Code"/>
    <n v="8000"/>
    <n v="200"/>
    <x v="2"/>
    <x v="0"/>
    <x v="0"/>
    <n v="1452112717"/>
    <n v="1449520717"/>
    <b v="0"/>
    <n v="1"/>
    <b v="0"/>
    <x v="7"/>
    <n v="3"/>
    <n v="200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x v="3"/>
    <n v="1480721803"/>
    <n v="1478126203"/>
    <b v="0"/>
    <n v="20"/>
    <b v="0"/>
    <x v="7"/>
    <n v="1"/>
    <n v="68.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x v="0"/>
    <n v="1427227905"/>
    <n v="1424639505"/>
    <b v="0"/>
    <n v="0"/>
    <b v="0"/>
    <x v="7"/>
    <n v="0"/>
    <s v="no backers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x v="0"/>
    <n v="1449989260"/>
    <n v="1447397260"/>
    <b v="0"/>
    <n v="1"/>
    <b v="0"/>
    <x v="7"/>
    <n v="0"/>
    <n v="50"/>
    <x v="2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x v="5"/>
    <n v="1418841045"/>
    <n v="1416249045"/>
    <b v="0"/>
    <n v="3"/>
    <b v="0"/>
    <x v="7"/>
    <n v="0"/>
    <n v="4"/>
    <x v="2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x v="0"/>
    <n v="1445874513"/>
    <n v="1442850513"/>
    <b v="0"/>
    <n v="2"/>
    <b v="0"/>
    <x v="7"/>
    <n v="0"/>
    <n v="27.5"/>
    <x v="2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x v="3"/>
    <n v="1482052815"/>
    <n v="1479460815"/>
    <b v="0"/>
    <n v="0"/>
    <b v="0"/>
    <x v="7"/>
    <n v="0"/>
    <s v="no backers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x v="2"/>
    <n v="1424137247"/>
    <n v="1421545247"/>
    <b v="0"/>
    <n v="2"/>
    <b v="0"/>
    <x v="7"/>
    <n v="0"/>
    <n v="34"/>
    <x v="2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x v="3"/>
    <n v="1457822275"/>
    <n v="1455230275"/>
    <b v="0"/>
    <n v="1"/>
    <b v="0"/>
    <x v="7"/>
    <n v="0"/>
    <n v="1"/>
    <x v="2"/>
  </r>
  <r>
    <n v="565"/>
    <s v="EasyLearnings"/>
    <s v="Our objective is to provide a platform which helps teachers to provide courses to leaners in wide range of locations including Africa."/>
    <n v="25000"/>
    <n v="0"/>
    <x v="2"/>
    <x v="1"/>
    <x v="1"/>
    <n v="1436554249"/>
    <n v="1433962249"/>
    <b v="0"/>
    <n v="0"/>
    <b v="0"/>
    <x v="7"/>
    <n v="0"/>
    <s v="no backers"/>
    <x v="2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x v="0"/>
    <n v="1468513533"/>
    <n v="1465921533"/>
    <b v="0"/>
    <n v="1"/>
    <b v="0"/>
    <x v="7"/>
    <n v="0"/>
    <n v="1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x v="0"/>
    <n v="1420143194"/>
    <n v="1417551194"/>
    <b v="0"/>
    <n v="0"/>
    <b v="0"/>
    <x v="7"/>
    <n v="0"/>
    <s v="no backers"/>
    <x v="2"/>
  </r>
  <r>
    <n v="568"/>
    <s v="Planet Snow Kids - an online global family of snow lovers."/>
    <s v="A million snow lovers from all over the planet, connected to each other with a common goal. &quot;To have the best snow experiences _x000d_ever.&quot;"/>
    <n v="24500"/>
    <n v="245"/>
    <x v="2"/>
    <x v="4"/>
    <x v="4"/>
    <n v="1452942000"/>
    <n v="1449785223"/>
    <b v="0"/>
    <n v="5"/>
    <b v="0"/>
    <x v="7"/>
    <n v="1"/>
    <n v="49"/>
    <x v="2"/>
  </r>
  <r>
    <n v="569"/>
    <s v="Mioti"/>
    <s v="Mioti is an indie game marketplace that doubles as a community for developers to join networks and discuss projects."/>
    <n v="2500"/>
    <n v="20"/>
    <x v="2"/>
    <x v="5"/>
    <x v="5"/>
    <n v="1451679612"/>
    <n v="1449087612"/>
    <b v="0"/>
    <n v="1"/>
    <b v="0"/>
    <x v="7"/>
    <n v="1"/>
    <n v="20"/>
    <x v="2"/>
  </r>
  <r>
    <n v="570"/>
    <s v="Relaunching in May"/>
    <s v="Humans have AM/FM/Satellite radio, kids have radio Disney, pets have DogCatRadio."/>
    <n v="85000"/>
    <n v="142"/>
    <x v="2"/>
    <x v="0"/>
    <x v="0"/>
    <n v="1455822569"/>
    <n v="1453230569"/>
    <b v="0"/>
    <n v="1"/>
    <b v="0"/>
    <x v="7"/>
    <n v="0"/>
    <n v="142"/>
    <x v="2"/>
  </r>
  <r>
    <n v="571"/>
    <s v="Snag-A-Slip"/>
    <s v="Snag-A-Slip is an online platform that connects boaters with awesome marinas and available boat slips so that they can book with ease."/>
    <n v="25000"/>
    <n v="106"/>
    <x v="2"/>
    <x v="0"/>
    <x v="0"/>
    <n v="1437969540"/>
    <n v="1436297723"/>
    <b v="0"/>
    <n v="2"/>
    <b v="0"/>
    <x v="7"/>
    <n v="0"/>
    <n v="53"/>
    <x v="2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x v="0"/>
    <n v="1446660688"/>
    <n v="1444065088"/>
    <b v="0"/>
    <n v="0"/>
    <b v="0"/>
    <x v="7"/>
    <n v="0"/>
    <s v="no backers"/>
    <x v="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x v="0"/>
    <n v="1421543520"/>
    <n v="1416445931"/>
    <b v="0"/>
    <n v="9"/>
    <b v="0"/>
    <x v="7"/>
    <n v="0"/>
    <n v="38.444400000000002"/>
    <x v="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x v="1"/>
    <n v="1476873507"/>
    <n v="1474281507"/>
    <b v="0"/>
    <n v="4"/>
    <b v="0"/>
    <x v="7"/>
    <n v="1"/>
    <n v="20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x v="3"/>
    <n v="1434213443"/>
    <n v="1431621443"/>
    <b v="0"/>
    <n v="4"/>
    <b v="0"/>
    <x v="7"/>
    <n v="0"/>
    <n v="64.75"/>
    <x v="2"/>
  </r>
  <r>
    <n v="576"/>
    <s v="Uthtopia"/>
    <s v="UthTopia Is a social media organization that believes in positive online usage, youth mentorship, and youth empowerment."/>
    <n v="80000"/>
    <n v="1"/>
    <x v="2"/>
    <x v="0"/>
    <x v="0"/>
    <n v="1427537952"/>
    <n v="1422357552"/>
    <b v="0"/>
    <n v="1"/>
    <b v="0"/>
    <x v="7"/>
    <n v="0"/>
    <n v="1"/>
    <x v="2"/>
  </r>
  <r>
    <n v="577"/>
    <s v="everydayrelay"/>
    <s v="Emails are one of pervasively used mode of communication today. However, emails can be personal and sometimes discretion is needed."/>
    <n v="5000"/>
    <n v="10"/>
    <x v="2"/>
    <x v="0"/>
    <x v="0"/>
    <n v="1463753302"/>
    <n v="1458569302"/>
    <b v="0"/>
    <n v="1"/>
    <b v="0"/>
    <x v="7"/>
    <n v="0"/>
    <n v="10"/>
    <x v="2"/>
  </r>
  <r>
    <n v="578"/>
    <s v="weBuy Crowdsourced Shopping"/>
    <s v="weBuy trade built on technology and Crowd Sourced Power"/>
    <n v="125000"/>
    <n v="14"/>
    <x v="2"/>
    <x v="1"/>
    <x v="1"/>
    <n v="1441633993"/>
    <n v="1439560393"/>
    <b v="0"/>
    <n v="7"/>
    <b v="0"/>
    <x v="7"/>
    <n v="0"/>
    <n v="2"/>
    <x v="2"/>
  </r>
  <r>
    <n v="579"/>
    <s v="Course: Learn Cryptography"/>
    <s v="Learn classic and public key cryptography with a full proof-of-concept system in JavaScript."/>
    <n v="12000"/>
    <n v="175"/>
    <x v="2"/>
    <x v="0"/>
    <x v="0"/>
    <n v="1419539223"/>
    <n v="1416947223"/>
    <b v="0"/>
    <n v="5"/>
    <b v="0"/>
    <x v="7"/>
    <n v="1"/>
    <n v="35"/>
    <x v="2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x v="0"/>
    <n v="1474580867"/>
    <n v="1471988867"/>
    <b v="0"/>
    <n v="1"/>
    <b v="0"/>
    <x v="7"/>
    <n v="0"/>
    <n v="1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x v="0"/>
    <n v="1438474704"/>
    <n v="1435882704"/>
    <b v="0"/>
    <n v="0"/>
    <b v="0"/>
    <x v="7"/>
    <n v="0"/>
    <s v="no backers"/>
    <x v="2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x v="0"/>
    <n v="1426442400"/>
    <n v="1424454319"/>
    <b v="0"/>
    <n v="0"/>
    <b v="0"/>
    <x v="7"/>
    <n v="0"/>
    <s v="no backers"/>
    <x v="2"/>
  </r>
  <r>
    <n v="583"/>
    <s v="HackersArchive.com"/>
    <s v="HackersArchive.com will help rid the web of viruses and scams found everywhere else you look!"/>
    <n v="9000"/>
    <n v="1"/>
    <x v="2"/>
    <x v="0"/>
    <x v="0"/>
    <n v="1426800687"/>
    <n v="1424212287"/>
    <b v="0"/>
    <n v="1"/>
    <b v="0"/>
    <x v="7"/>
    <n v="0"/>
    <n v="1"/>
    <x v="2"/>
  </r>
  <r>
    <n v="584"/>
    <s v="scriptCall - The Personal Presentation Platform"/>
    <s v="Script Call takes your presentation from the wall to your audience; from your device to theirs."/>
    <n v="1000"/>
    <n v="10"/>
    <x v="2"/>
    <x v="0"/>
    <x v="0"/>
    <n v="1426522316"/>
    <n v="1423933916"/>
    <b v="0"/>
    <n v="2"/>
    <b v="0"/>
    <x v="7"/>
    <n v="1"/>
    <n v="5"/>
    <x v="2"/>
  </r>
  <r>
    <n v="585"/>
    <s v="Link Card"/>
    <s v="SAVE UP TO 40% WHEN YOU SPEND!_x000d__x000d_PRE-ORDER YOUR LINK CARD TODAY"/>
    <n v="9000"/>
    <n v="0"/>
    <x v="2"/>
    <x v="1"/>
    <x v="1"/>
    <n v="1448928000"/>
    <n v="1444123377"/>
    <b v="0"/>
    <n v="0"/>
    <b v="0"/>
    <x v="7"/>
    <n v="0"/>
    <s v="no backers"/>
    <x v="2"/>
  </r>
  <r>
    <n v="586"/>
    <s v="Employ College 2K"/>
    <s v="Employ College is a movement for companies to hire college graduates from their respected institutions."/>
    <n v="10000"/>
    <n v="56"/>
    <x v="2"/>
    <x v="0"/>
    <x v="0"/>
    <n v="1424032207"/>
    <n v="1421440207"/>
    <b v="0"/>
    <n v="4"/>
    <b v="0"/>
    <x v="7"/>
    <n v="1"/>
    <n v="14"/>
    <x v="2"/>
  </r>
  <r>
    <n v="587"/>
    <s v="Waitresses.com"/>
    <s v="Waitresses.com is an online community devoted to servers around the world. Learn. Connect. Work. Travel. Share._x000d__x000d_Make a pledge today!"/>
    <n v="30000"/>
    <n v="2725"/>
    <x v="2"/>
    <x v="5"/>
    <x v="5"/>
    <n v="1429207833"/>
    <n v="1426615833"/>
    <b v="0"/>
    <n v="7"/>
    <b v="0"/>
    <x v="7"/>
    <n v="9"/>
    <n v="389.28570000000002"/>
    <x v="2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x v="3"/>
    <n v="1479410886"/>
    <n v="1474223286"/>
    <b v="0"/>
    <n v="2"/>
    <b v="0"/>
    <x v="7"/>
    <n v="3"/>
    <n v="150.5"/>
    <x v="2"/>
  </r>
  <r>
    <n v="589"/>
    <s v="Get Neighborly"/>
    <s v="Services closer than you think..."/>
    <n v="7500"/>
    <n v="1"/>
    <x v="2"/>
    <x v="0"/>
    <x v="0"/>
    <n v="1436366699"/>
    <n v="1435070699"/>
    <b v="0"/>
    <n v="1"/>
    <b v="0"/>
    <x v="7"/>
    <n v="0"/>
    <n v="1"/>
    <x v="2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x v="1"/>
    <n v="1454936460"/>
    <n v="1452259131"/>
    <b v="0"/>
    <n v="9"/>
    <b v="0"/>
    <x v="7"/>
    <n v="4"/>
    <n v="24.777799999999999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x v="0"/>
    <n v="1437570130"/>
    <n v="1434978130"/>
    <b v="0"/>
    <n v="2"/>
    <b v="0"/>
    <x v="7"/>
    <n v="0"/>
    <n v="30.5"/>
    <x v="2"/>
  </r>
  <r>
    <n v="592"/>
    <s v="Go Start A Biz"/>
    <s v="Together, we can build a FREE, business start-up system that will help aspiring entrepreneurs change their economic circumstances."/>
    <n v="7500"/>
    <n v="250"/>
    <x v="2"/>
    <x v="0"/>
    <x v="0"/>
    <n v="1417584860"/>
    <n v="1414992860"/>
    <b v="0"/>
    <n v="1"/>
    <b v="0"/>
    <x v="7"/>
    <n v="3"/>
    <n v="250"/>
    <x v="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x v="1"/>
    <n v="1428333345"/>
    <n v="1425744945"/>
    <b v="0"/>
    <n v="7"/>
    <b v="0"/>
    <x v="7"/>
    <n v="23"/>
    <n v="16.428599999999999"/>
    <x v="2"/>
  </r>
  <r>
    <n v="594"/>
    <s v="Unleashed Fitness"/>
    <s v="Creating a fitness site that will change the fitness game forever!"/>
    <n v="25000"/>
    <n v="26"/>
    <x v="2"/>
    <x v="0"/>
    <x v="0"/>
    <n v="1460832206"/>
    <n v="1458240206"/>
    <b v="0"/>
    <n v="2"/>
    <b v="0"/>
    <x v="7"/>
    <n v="0"/>
    <n v="13"/>
    <x v="2"/>
  </r>
  <r>
    <n v="595"/>
    <s v="MyBestInterest.org"/>
    <s v="MyBestInterest.org elminates election research by quickly identifying the candidates that will best represent your interests."/>
    <n v="100000"/>
    <n v="426"/>
    <x v="2"/>
    <x v="0"/>
    <x v="0"/>
    <n v="1430703638"/>
    <n v="1426815638"/>
    <b v="0"/>
    <n v="8"/>
    <b v="0"/>
    <x v="7"/>
    <n v="0"/>
    <n v="53.25"/>
    <x v="2"/>
  </r>
  <r>
    <n v="596"/>
    <s v="DigitaliBook free library"/>
    <s v="We present digitaibook,com site which can become a free electronic library with your help,"/>
    <n v="20000"/>
    <n v="6"/>
    <x v="2"/>
    <x v="0"/>
    <x v="0"/>
    <n v="1478122292"/>
    <n v="1475530292"/>
    <b v="0"/>
    <n v="2"/>
    <b v="0"/>
    <x v="7"/>
    <n v="0"/>
    <n v="3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x v="0"/>
    <n v="1469980800"/>
    <n v="1466787335"/>
    <b v="0"/>
    <n v="2"/>
    <b v="0"/>
    <x v="7"/>
    <n v="0"/>
    <n v="10"/>
    <x v="2"/>
  </r>
  <r>
    <n v="598"/>
    <s v="Goals not creeds"/>
    <s v="This is a project to create a crowd-funding site for Urantia Book readers worldwide."/>
    <n v="2500"/>
    <n v="850"/>
    <x v="2"/>
    <x v="0"/>
    <x v="0"/>
    <n v="1417737781"/>
    <n v="1415145781"/>
    <b v="0"/>
    <n v="7"/>
    <b v="0"/>
    <x v="7"/>
    <n v="34"/>
    <n v="121.4286"/>
    <x v="2"/>
  </r>
  <r>
    <n v="599"/>
    <s v="Mail 4 Jail"/>
    <s v="We send care packages to incarcerated individuals throughout the country that include specific items hand picked by the sender."/>
    <n v="50000"/>
    <n v="31"/>
    <x v="2"/>
    <x v="0"/>
    <x v="0"/>
    <n v="1425827760"/>
    <n v="1423769402"/>
    <b v="0"/>
    <n v="2"/>
    <b v="0"/>
    <x v="7"/>
    <n v="0"/>
    <n v="15.5"/>
    <x v="2"/>
  </r>
  <r>
    <n v="600"/>
    <s v="Anaheim California here we come but we need your help."/>
    <s v="Science Technology Engineering and Math + youth = a brighter tomorrow."/>
    <n v="5000"/>
    <n v="100"/>
    <x v="1"/>
    <x v="0"/>
    <x v="0"/>
    <n v="1431198562"/>
    <n v="1426014562"/>
    <b v="0"/>
    <n v="1"/>
    <b v="0"/>
    <x v="7"/>
    <n v="2"/>
    <n v="100"/>
    <x v="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x v="5"/>
    <n v="1419626139"/>
    <n v="1417034139"/>
    <b v="0"/>
    <n v="6"/>
    <b v="0"/>
    <x v="7"/>
    <n v="1"/>
    <n v="23.333300000000001"/>
    <x v="2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x v="0"/>
    <n v="1434654215"/>
    <n v="1432062215"/>
    <b v="0"/>
    <n v="0"/>
    <b v="0"/>
    <x v="7"/>
    <n v="0"/>
    <s v="no backers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x v="0"/>
    <n v="1408029623"/>
    <n v="1405437623"/>
    <b v="0"/>
    <n v="13"/>
    <b v="0"/>
    <x v="7"/>
    <n v="4"/>
    <n v="45.386200000000002"/>
    <x v="2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x v="0"/>
    <n v="1409187056"/>
    <n v="1406595056"/>
    <b v="0"/>
    <n v="0"/>
    <b v="0"/>
    <x v="7"/>
    <n v="0"/>
    <s v="no backers"/>
    <x v="2"/>
  </r>
  <r>
    <n v="605"/>
    <s v="Teach Your Parents iPad (Canceled)"/>
    <s v="An iPad support care package for your parents / seniors."/>
    <n v="5000"/>
    <n v="131"/>
    <x v="1"/>
    <x v="0"/>
    <x v="0"/>
    <n v="1440318908"/>
    <n v="1436430908"/>
    <b v="0"/>
    <n v="8"/>
    <b v="0"/>
    <x v="7"/>
    <n v="3"/>
    <n v="16.375"/>
    <x v="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x v="3"/>
    <n v="1432479600"/>
    <n v="1428507409"/>
    <b v="0"/>
    <n v="1"/>
    <b v="0"/>
    <x v="7"/>
    <n v="0"/>
    <n v="10"/>
    <x v="2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x v="0"/>
    <n v="1448225336"/>
    <n v="1445629736"/>
    <b v="0"/>
    <n v="0"/>
    <b v="0"/>
    <x v="7"/>
    <n v="0"/>
    <s v="no backers"/>
    <x v="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x v="0"/>
    <n v="1434405980"/>
    <n v="1431813980"/>
    <b v="0"/>
    <n v="5"/>
    <b v="0"/>
    <x v="7"/>
    <n v="1"/>
    <n v="292.2"/>
    <x v="2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x v="1"/>
    <n v="1448761744"/>
    <n v="1446166144"/>
    <b v="0"/>
    <n v="1"/>
    <b v="0"/>
    <x v="7"/>
    <n v="1"/>
    <n v="5"/>
    <x v="2"/>
  </r>
  <r>
    <n v="610"/>
    <s v="UniteChrist (Canceled)"/>
    <s v="We are creating a Christian social network to empower, educate, and connect Christians all over the world."/>
    <n v="13803"/>
    <n v="0"/>
    <x v="1"/>
    <x v="0"/>
    <x v="0"/>
    <n v="1429732586"/>
    <n v="1427140586"/>
    <b v="0"/>
    <n v="0"/>
    <b v="0"/>
    <x v="7"/>
    <n v="0"/>
    <s v="no backers"/>
    <x v="2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x v="3"/>
    <n v="1453210037"/>
    <n v="1448026037"/>
    <b v="0"/>
    <n v="0"/>
    <b v="0"/>
    <x v="7"/>
    <n v="0"/>
    <s v="no backers"/>
    <x v="2"/>
  </r>
  <r>
    <n v="612"/>
    <s v="Web Streaming 2.0 (Canceled)"/>
    <s v="A Fast and Reliable new Web platform to stream videos from Internet"/>
    <n v="10000"/>
    <n v="0"/>
    <x v="1"/>
    <x v="13"/>
    <x v="3"/>
    <n v="1472777146"/>
    <n v="1470185146"/>
    <b v="0"/>
    <n v="0"/>
    <b v="0"/>
    <x v="7"/>
    <n v="0"/>
    <s v="no backers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x v="0"/>
    <n v="1443675540"/>
    <n v="1441022120"/>
    <b v="0"/>
    <n v="121"/>
    <b v="0"/>
    <x v="7"/>
    <n v="21"/>
    <n v="105.93389999999999"/>
    <x v="2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x v="0"/>
    <n v="1466731740"/>
    <n v="1464139740"/>
    <b v="0"/>
    <n v="0"/>
    <b v="0"/>
    <x v="7"/>
    <n v="0"/>
    <s v="no backers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x v="4"/>
    <n v="1443149759"/>
    <n v="1440557759"/>
    <b v="0"/>
    <n v="0"/>
    <b v="0"/>
    <x v="7"/>
    <n v="0"/>
    <s v="no backers"/>
    <x v="2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x v="3"/>
    <n v="1488013307"/>
    <n v="1485421307"/>
    <b v="0"/>
    <n v="0"/>
    <b v="0"/>
    <x v="7"/>
    <n v="0"/>
    <s v="no backers"/>
    <x v="2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x v="1"/>
    <n v="1431072843"/>
    <n v="1427184843"/>
    <b v="0"/>
    <n v="3"/>
    <b v="0"/>
    <x v="7"/>
    <n v="3"/>
    <n v="20"/>
    <x v="2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x v="0"/>
    <n v="1449689203"/>
    <n v="1447097203"/>
    <b v="0"/>
    <n v="0"/>
    <b v="0"/>
    <x v="7"/>
    <n v="0"/>
    <s v="no backers"/>
    <x v="2"/>
  </r>
  <r>
    <n v="619"/>
    <s v="Big Data (Canceled)"/>
    <s v="Big Data Sets for researchers interested in improving the quality of life."/>
    <n v="2500000"/>
    <n v="1"/>
    <x v="1"/>
    <x v="0"/>
    <x v="0"/>
    <n v="1416933390"/>
    <n v="1411745790"/>
    <b v="0"/>
    <n v="1"/>
    <b v="0"/>
    <x v="7"/>
    <n v="0"/>
    <n v="1"/>
    <x v="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x v="5"/>
    <n v="1408986738"/>
    <n v="1405098738"/>
    <b v="0"/>
    <n v="1"/>
    <b v="0"/>
    <x v="7"/>
    <n v="1"/>
    <n v="300"/>
    <x v="2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x v="0"/>
    <n v="1467934937"/>
    <n v="1465342937"/>
    <b v="0"/>
    <n v="3"/>
    <b v="0"/>
    <x v="7"/>
    <n v="1"/>
    <n v="8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x v="0"/>
    <n v="1467398138"/>
    <n v="1465670138"/>
    <b v="0"/>
    <n v="9"/>
    <b v="0"/>
    <x v="7"/>
    <n v="6"/>
    <n v="37.8889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x v="2"/>
    <n v="1432771997"/>
    <n v="1430179997"/>
    <b v="0"/>
    <n v="0"/>
    <b v="0"/>
    <x v="7"/>
    <n v="0"/>
    <s v="no backers"/>
    <x v="2"/>
  </r>
  <r>
    <n v="624"/>
    <s v="NeedSomeLoven.com (Canceled)"/>
    <s v="I am designing a fun, high tech dating website, with over 25 cool features. It is innovate as well as user friendly."/>
    <n v="5000"/>
    <n v="0"/>
    <x v="1"/>
    <x v="0"/>
    <x v="0"/>
    <n v="1431647041"/>
    <n v="1429055041"/>
    <b v="0"/>
    <n v="0"/>
    <b v="0"/>
    <x v="7"/>
    <n v="0"/>
    <s v="no backers"/>
    <x v="2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x v="5"/>
    <n v="1490560177"/>
    <n v="1487971777"/>
    <b v="0"/>
    <n v="0"/>
    <b v="0"/>
    <x v="7"/>
    <n v="0"/>
    <s v="no backers"/>
    <x v="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x v="0"/>
    <n v="1439644920"/>
    <n v="1436793939"/>
    <b v="0"/>
    <n v="39"/>
    <b v="0"/>
    <x v="7"/>
    <n v="17"/>
    <n v="111.41030000000001"/>
    <x v="2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x v="9"/>
    <n v="1457996400"/>
    <n v="1452842511"/>
    <b v="0"/>
    <n v="1"/>
    <b v="0"/>
    <x v="7"/>
    <n v="0"/>
    <n v="9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x v="0"/>
    <n v="1405269457"/>
    <n v="1402677457"/>
    <b v="0"/>
    <n v="0"/>
    <b v="0"/>
    <x v="7"/>
    <n v="0"/>
    <s v="no backers"/>
    <x v="2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x v="2"/>
    <n v="1463239108"/>
    <n v="1460647108"/>
    <b v="0"/>
    <n v="3"/>
    <b v="0"/>
    <x v="7"/>
    <n v="0"/>
    <n v="116.66670000000001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x v="0"/>
    <n v="1441516200"/>
    <n v="1438959121"/>
    <b v="0"/>
    <n v="1"/>
    <b v="0"/>
    <x v="7"/>
    <n v="0"/>
    <n v="10"/>
    <x v="2"/>
  </r>
  <r>
    <n v="631"/>
    <s v="Brevity: A Powerful Online Publishing Software! (Canceled)"/>
    <s v="A Powerful Multimedia-Rich Software that aims at making online publishing very simple."/>
    <n v="50000"/>
    <n v="690"/>
    <x v="1"/>
    <x v="5"/>
    <x v="5"/>
    <n v="1464460329"/>
    <n v="1461954729"/>
    <b v="0"/>
    <n v="9"/>
    <b v="0"/>
    <x v="7"/>
    <n v="1"/>
    <n v="76.666700000000006"/>
    <x v="2"/>
  </r>
  <r>
    <n v="632"/>
    <s v="UniWherse.com - Bring students future (Canceled)"/>
    <s v="Our goal is to create a system, students can find universities that best match their interests."/>
    <n v="20000"/>
    <n v="0"/>
    <x v="1"/>
    <x v="9"/>
    <x v="3"/>
    <n v="1448470165"/>
    <n v="1445874565"/>
    <b v="0"/>
    <n v="0"/>
    <b v="0"/>
    <x v="7"/>
    <n v="0"/>
    <s v="no backers"/>
    <x v="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x v="0"/>
    <n v="1466204400"/>
    <n v="1463469062"/>
    <b v="0"/>
    <n v="25"/>
    <b v="0"/>
    <x v="7"/>
    <n v="12"/>
    <n v="49.8"/>
    <x v="2"/>
  </r>
  <r>
    <n v="634"/>
    <s v="pitchtograndma (Canceled)"/>
    <s v="We help companies to explain what they do in simple, grandma-would-understand terms."/>
    <n v="5000"/>
    <n v="1"/>
    <x v="1"/>
    <x v="0"/>
    <x v="0"/>
    <n v="1424989029"/>
    <n v="1422397029"/>
    <b v="0"/>
    <n v="1"/>
    <b v="0"/>
    <x v="7"/>
    <n v="0"/>
    <n v="1"/>
    <x v="2"/>
  </r>
  <r>
    <n v="635"/>
    <s v="Pleero, A Technology Team Building Website (Canceled)"/>
    <s v="Network used for building technology development teams."/>
    <n v="25000"/>
    <n v="2"/>
    <x v="1"/>
    <x v="0"/>
    <x v="0"/>
    <n v="1428804762"/>
    <n v="1426212762"/>
    <b v="0"/>
    <n v="1"/>
    <b v="0"/>
    <x v="7"/>
    <n v="0"/>
    <n v="2"/>
    <x v="2"/>
  </r>
  <r>
    <n v="636"/>
    <s v="Keto Advice (Canceled)"/>
    <s v="With no central location for keto knowledge, keto advice will be a community run knowledge base."/>
    <n v="2000"/>
    <n v="4"/>
    <x v="1"/>
    <x v="1"/>
    <x v="1"/>
    <n v="1433587620"/>
    <n v="1430996150"/>
    <b v="0"/>
    <n v="1"/>
    <b v="0"/>
    <x v="7"/>
    <n v="0"/>
    <n v="4"/>
    <x v="2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x v="1"/>
    <n v="1488063840"/>
    <n v="1485558318"/>
    <b v="0"/>
    <n v="0"/>
    <b v="0"/>
    <x v="7"/>
    <n v="0"/>
    <s v="no backers"/>
    <x v="2"/>
  </r>
  <r>
    <n v="638"/>
    <s v="W (Canceled)"/>
    <s v="O0"/>
    <n v="200000"/>
    <n v="18"/>
    <x v="1"/>
    <x v="12"/>
    <x v="3"/>
    <n v="1490447662"/>
    <n v="1485267262"/>
    <b v="0"/>
    <n v="6"/>
    <b v="0"/>
    <x v="7"/>
    <n v="0"/>
    <n v="3"/>
    <x v="2"/>
  </r>
  <r>
    <n v="639"/>
    <s v="Kids Educational Social Media Site (Canceled)"/>
    <s v="Development of a Safe and Educational Social Media site for kids."/>
    <n v="1000000"/>
    <n v="1"/>
    <x v="1"/>
    <x v="0"/>
    <x v="0"/>
    <n v="1413208795"/>
    <n v="1408024795"/>
    <b v="0"/>
    <n v="1"/>
    <b v="0"/>
    <x v="7"/>
    <n v="0"/>
    <n v="1"/>
    <x v="2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x v="3"/>
    <n v="1480028400"/>
    <n v="1478685915"/>
    <b v="0"/>
    <n v="2"/>
    <b v="1"/>
    <x v="8"/>
    <n v="144"/>
    <n v="50.5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x v="0"/>
    <n v="1439473248"/>
    <n v="1436881248"/>
    <b v="0"/>
    <n v="315"/>
    <b v="1"/>
    <x v="8"/>
    <n v="119"/>
    <n v="151.3175"/>
    <x v="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x v="3"/>
    <n v="1439998674"/>
    <n v="1436888274"/>
    <b v="0"/>
    <n v="2174"/>
    <b v="1"/>
    <x v="8"/>
    <n v="1460"/>
    <n v="134.35919999999999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x v="0"/>
    <n v="1433085875"/>
    <n v="1428333875"/>
    <b v="0"/>
    <n v="152"/>
    <b v="1"/>
    <x v="8"/>
    <n v="106"/>
    <n v="174.02629999999999"/>
    <x v="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x v="0"/>
    <n v="1414544400"/>
    <n v="1410883139"/>
    <b v="0"/>
    <n v="1021"/>
    <b v="1"/>
    <x v="8"/>
    <n v="300"/>
    <n v="73.4863"/>
    <x v="2"/>
  </r>
  <r>
    <n v="645"/>
    <s v="Carbon Fiber Collar Stays"/>
    <s v="Ever wanted to own something made out of carbon fiber? Now you can!"/>
    <n v="2000"/>
    <n v="5574"/>
    <x v="0"/>
    <x v="0"/>
    <x v="0"/>
    <n v="1470962274"/>
    <n v="1468370274"/>
    <b v="0"/>
    <n v="237"/>
    <b v="1"/>
    <x v="8"/>
    <n v="279"/>
    <n v="23.518999999999998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x v="0"/>
    <n v="1407788867"/>
    <n v="1405196867"/>
    <b v="0"/>
    <n v="27"/>
    <b v="1"/>
    <x v="8"/>
    <n v="132"/>
    <n v="39.074399999999997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x v="5"/>
    <n v="1458235549"/>
    <n v="1455647149"/>
    <b v="0"/>
    <n v="17"/>
    <b v="1"/>
    <x v="8"/>
    <n v="107"/>
    <n v="125.94119999999999"/>
    <x v="2"/>
  </r>
  <r>
    <n v="648"/>
    <s v="Audio Jacket"/>
    <s v="Get ready for the next product that you canâ€™t live without"/>
    <n v="35000"/>
    <n v="44388"/>
    <x v="0"/>
    <x v="0"/>
    <x v="0"/>
    <n v="1413304708"/>
    <n v="1410280708"/>
    <b v="0"/>
    <n v="27"/>
    <b v="1"/>
    <x v="8"/>
    <n v="127"/>
    <n v="1644"/>
    <x v="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x v="0"/>
    <n v="1410904413"/>
    <n v="1409090013"/>
    <b v="0"/>
    <n v="82"/>
    <b v="1"/>
    <x v="8"/>
    <n v="140"/>
    <n v="42.670699999999997"/>
    <x v="2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x v="0"/>
    <n v="1418953984"/>
    <n v="1413766384"/>
    <b v="0"/>
    <n v="48"/>
    <b v="1"/>
    <x v="8"/>
    <n v="112"/>
    <n v="35.125"/>
    <x v="2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x v="0"/>
    <n v="1418430311"/>
    <n v="1415838311"/>
    <b v="0"/>
    <n v="105"/>
    <b v="1"/>
    <x v="8"/>
    <n v="101"/>
    <n v="239.35239999999999"/>
    <x v="2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x v="0"/>
    <n v="1480613650"/>
    <n v="1478018050"/>
    <b v="0"/>
    <n v="28"/>
    <b v="1"/>
    <x v="8"/>
    <n v="100"/>
    <n v="107.6429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x v="0"/>
    <n v="1440082240"/>
    <n v="1436885440"/>
    <b v="0"/>
    <n v="1107"/>
    <b v="1"/>
    <x v="8"/>
    <n v="141"/>
    <n v="95.830600000000004"/>
    <x v="2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x v="0"/>
    <n v="1436396313"/>
    <n v="1433804313"/>
    <b v="0"/>
    <n v="1013"/>
    <b v="1"/>
    <x v="8"/>
    <n v="267"/>
    <n v="31.663399999999999"/>
    <x v="2"/>
  </r>
  <r>
    <n v="655"/>
    <s v="Spark: The Watch That Keeps You Awake"/>
    <s v="Meet Spark: The friendly companion that helps you stay awake during the day. Re-released with new features!"/>
    <n v="8000"/>
    <n v="11751"/>
    <x v="0"/>
    <x v="0"/>
    <x v="0"/>
    <n v="1426197512"/>
    <n v="1423609112"/>
    <b v="0"/>
    <n v="274"/>
    <b v="1"/>
    <x v="8"/>
    <n v="147"/>
    <n v="42.886899999999997"/>
    <x v="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x v="0"/>
    <n v="1460917119"/>
    <n v="1455736719"/>
    <b v="0"/>
    <n v="87"/>
    <b v="1"/>
    <x v="8"/>
    <n v="214"/>
    <n v="122.73560000000001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x v="0"/>
    <n v="1450901872"/>
    <n v="1448309872"/>
    <b v="0"/>
    <n v="99"/>
    <b v="1"/>
    <x v="8"/>
    <n v="126"/>
    <n v="190.4545"/>
    <x v="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x v="0"/>
    <n v="1437933600"/>
    <n v="1435117889"/>
    <b v="0"/>
    <n v="276"/>
    <b v="1"/>
    <x v="8"/>
    <n v="104"/>
    <n v="109.337"/>
    <x v="2"/>
  </r>
  <r>
    <n v="659"/>
    <s v="Lulu Watch Designs - Apple Watch"/>
    <s v="Sync up your lifestyle"/>
    <n v="3000"/>
    <n v="3017"/>
    <x v="0"/>
    <x v="0"/>
    <x v="0"/>
    <n v="1440339295"/>
    <n v="1437747295"/>
    <b v="0"/>
    <n v="21"/>
    <b v="1"/>
    <x v="8"/>
    <n v="101"/>
    <n v="143.66669999999999"/>
    <x v="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x v="0"/>
    <n v="1415558879"/>
    <n v="1412963279"/>
    <b v="0"/>
    <n v="18"/>
    <b v="0"/>
    <x v="8"/>
    <n v="3"/>
    <n v="84.944400000000002"/>
    <x v="2"/>
  </r>
  <r>
    <n v="661"/>
    <s v="AirString"/>
    <s v="AirString keeps your AirPods from getting lost by keeping the pair together with a  durable and premium quality string."/>
    <n v="10000"/>
    <n v="95"/>
    <x v="2"/>
    <x v="0"/>
    <x v="0"/>
    <n v="1477236559"/>
    <n v="1474644559"/>
    <b v="0"/>
    <n v="9"/>
    <b v="0"/>
    <x v="8"/>
    <n v="1"/>
    <n v="10.5556"/>
    <x v="2"/>
  </r>
  <r>
    <n v="662"/>
    <s v="LW - the cool luminescent band with a watch"/>
    <s v="A stylish, durable safety light band on your wrist or ankle holds a watch or another modular accessory."/>
    <n v="39000"/>
    <n v="156"/>
    <x v="2"/>
    <x v="0"/>
    <x v="0"/>
    <n v="1421404247"/>
    <n v="1418812247"/>
    <b v="0"/>
    <n v="4"/>
    <b v="0"/>
    <x v="8"/>
    <n v="0"/>
    <n v="39"/>
    <x v="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x v="7"/>
    <n v="1437250456"/>
    <n v="1434658456"/>
    <b v="0"/>
    <n v="7"/>
    <b v="0"/>
    <x v="8"/>
    <n v="0"/>
    <n v="100"/>
    <x v="2"/>
  </r>
  <r>
    <n v="664"/>
    <s v="Oregon Babyâ„¢ Diapers"/>
    <s v="Save Oregon Babyâ„¢ Diapers, a handmade business, run by awesome moms in Southern Oregon, from permanently closing!"/>
    <n v="12000"/>
    <n v="904"/>
    <x v="2"/>
    <x v="0"/>
    <x v="0"/>
    <n v="1428940775"/>
    <n v="1426348775"/>
    <b v="0"/>
    <n v="29"/>
    <b v="0"/>
    <x v="8"/>
    <n v="8"/>
    <n v="31.1724"/>
    <x v="2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x v="0"/>
    <n v="1484327061"/>
    <n v="1479143061"/>
    <b v="0"/>
    <n v="12"/>
    <b v="0"/>
    <x v="8"/>
    <n v="19"/>
    <n v="155.33330000000001"/>
    <x v="2"/>
  </r>
  <r>
    <n v="666"/>
    <s v="Ducky Diapers"/>
    <s v="Have you ever dreamed of having a pet duckling, but concerned about all the pooping, here is a a solution to help solve that issue."/>
    <n v="200000"/>
    <n v="8"/>
    <x v="2"/>
    <x v="0"/>
    <x v="0"/>
    <n v="1408305498"/>
    <n v="1405713498"/>
    <b v="0"/>
    <n v="4"/>
    <b v="0"/>
    <x v="8"/>
    <n v="0"/>
    <n v="2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x v="3"/>
    <n v="1477731463"/>
    <n v="1474275463"/>
    <b v="0"/>
    <n v="28"/>
    <b v="0"/>
    <x v="8"/>
    <n v="10"/>
    <n v="178.92859999999999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x v="0"/>
    <n v="1431374222"/>
    <n v="1427486222"/>
    <b v="0"/>
    <n v="25"/>
    <b v="0"/>
    <x v="8"/>
    <n v="5"/>
    <n v="27.36"/>
    <x v="2"/>
  </r>
  <r>
    <n v="669"/>
    <s v="Christian DiLusso Watches"/>
    <s v="Beautiful automatic watches, made for every moment._x000d_Sports, business, casual.....it fits every moment of your life."/>
    <n v="200000"/>
    <n v="43015"/>
    <x v="2"/>
    <x v="11"/>
    <x v="9"/>
    <n v="1467817258"/>
    <n v="1465225258"/>
    <b v="0"/>
    <n v="28"/>
    <b v="0"/>
    <x v="8"/>
    <n v="22"/>
    <n v="1536.25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x v="3"/>
    <n v="1466323800"/>
    <n v="1463418120"/>
    <b v="0"/>
    <n v="310"/>
    <b v="0"/>
    <x v="8"/>
    <n v="29"/>
    <n v="84.996799999999993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x v="0"/>
    <n v="1421208000"/>
    <n v="1418315852"/>
    <b v="0"/>
    <n v="15"/>
    <b v="0"/>
    <x v="8"/>
    <n v="39"/>
    <n v="788.53330000000005"/>
    <x v="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x v="0"/>
    <n v="1420088340"/>
    <n v="1417410964"/>
    <b v="0"/>
    <n v="215"/>
    <b v="0"/>
    <x v="8"/>
    <n v="22"/>
    <n v="50.297699999999999"/>
    <x v="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x v="0"/>
    <n v="1409602217"/>
    <n v="1405714217"/>
    <b v="0"/>
    <n v="3"/>
    <b v="0"/>
    <x v="8"/>
    <n v="0"/>
    <n v="68.333299999999994"/>
    <x v="2"/>
  </r>
  <r>
    <n v="674"/>
    <s v="Something To Wear For Hearing Sounds By Feeling Vibrations"/>
    <s v="Listen to sounds by feeling an array of vibrational patterns against your body."/>
    <n v="50000"/>
    <n v="15"/>
    <x v="2"/>
    <x v="0"/>
    <x v="0"/>
    <n v="1407811627"/>
    <n v="1402627627"/>
    <b v="0"/>
    <n v="2"/>
    <b v="0"/>
    <x v="8"/>
    <n v="0"/>
    <n v="7.5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x v="0"/>
    <n v="1420095540"/>
    <n v="1417558804"/>
    <b v="0"/>
    <n v="26"/>
    <b v="0"/>
    <x v="8"/>
    <n v="15"/>
    <n v="34.269199999999998"/>
    <x v="2"/>
  </r>
  <r>
    <n v="676"/>
    <s v="NapTime: the first baby monitor that takes care of parents"/>
    <s v="Having a baby or looking for the perfect gift for a baby shower?_x000d_Discover NapTime, a silent baby monitor that improves your sleep."/>
    <n v="100000"/>
    <n v="1471"/>
    <x v="2"/>
    <x v="5"/>
    <x v="5"/>
    <n v="1423333581"/>
    <n v="1420741581"/>
    <b v="0"/>
    <n v="24"/>
    <b v="0"/>
    <x v="8"/>
    <n v="1"/>
    <n v="61.291699999999999"/>
    <x v="2"/>
  </r>
  <r>
    <n v="677"/>
    <s v="World's first Heated Jacket managed by Smartphone"/>
    <s v="Sinapsi is the first heated jacket designed in Italy._x000d_Now you can manage your jacket by smartphone. Power bank 5/x Charger included."/>
    <n v="50000"/>
    <n v="12792"/>
    <x v="2"/>
    <x v="13"/>
    <x v="3"/>
    <n v="1467106895"/>
    <n v="1463218895"/>
    <b v="0"/>
    <n v="96"/>
    <b v="0"/>
    <x v="8"/>
    <n v="26"/>
    <n v="133.2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x v="0"/>
    <n v="1463821338"/>
    <n v="1461229338"/>
    <b v="0"/>
    <n v="17"/>
    <b v="0"/>
    <x v="8"/>
    <n v="4"/>
    <n v="65.176500000000004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x v="0"/>
    <n v="1472920909"/>
    <n v="1467736909"/>
    <b v="0"/>
    <n v="94"/>
    <b v="0"/>
    <x v="8"/>
    <n v="15"/>
    <n v="93.904300000000006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x v="0"/>
    <n v="1410955331"/>
    <n v="1407931331"/>
    <b v="0"/>
    <n v="129"/>
    <b v="0"/>
    <x v="8"/>
    <n v="26"/>
    <n v="150.65119999999999"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x v="0"/>
    <n v="1477509604"/>
    <n v="1474917604"/>
    <b v="0"/>
    <n v="1"/>
    <b v="0"/>
    <x v="8"/>
    <n v="0"/>
    <n v="1"/>
    <x v="2"/>
  </r>
  <r>
    <n v="682"/>
    <s v="Deception Belt"/>
    <s v="The Deception Belt is an innovative belt with app capability, designed to assist any user gain control over their appetite."/>
    <n v="50000"/>
    <n v="53"/>
    <x v="2"/>
    <x v="0"/>
    <x v="0"/>
    <n v="1489512122"/>
    <n v="1486923722"/>
    <b v="0"/>
    <n v="4"/>
    <b v="0"/>
    <x v="8"/>
    <n v="0"/>
    <n v="13.25"/>
    <x v="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x v="0"/>
    <n v="1477949764"/>
    <n v="1474493764"/>
    <b v="0"/>
    <n v="3"/>
    <b v="0"/>
    <x v="8"/>
    <n v="1"/>
    <n v="99.333299999999994"/>
    <x v="2"/>
  </r>
  <r>
    <n v="684"/>
    <s v="Arcus Motion Analyzer | The Versatile Smart Ring"/>
    <s v="Arcus gives your fingers super powers."/>
    <n v="320000"/>
    <n v="23948"/>
    <x v="2"/>
    <x v="0"/>
    <x v="0"/>
    <n v="1406257200"/>
    <n v="1403176891"/>
    <b v="0"/>
    <n v="135"/>
    <b v="0"/>
    <x v="8"/>
    <n v="7"/>
    <n v="177.39259999999999"/>
    <x v="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x v="0"/>
    <n v="1421095672"/>
    <n v="1417207672"/>
    <b v="0"/>
    <n v="10"/>
    <b v="0"/>
    <x v="8"/>
    <n v="28"/>
    <n v="55.3"/>
    <x v="2"/>
  </r>
  <r>
    <n v="686"/>
    <s v="Vivi di Cuore - Heart Rate Watch"/>
    <s v="La tua giornata sportiva monitorata nel tuo polso??!!!_x000d_Rendiamolo possibile... VIVI DI CUORE --- All MADE in ITALY"/>
    <n v="500000"/>
    <n v="0"/>
    <x v="2"/>
    <x v="13"/>
    <x v="3"/>
    <n v="1438618170"/>
    <n v="1436026170"/>
    <b v="0"/>
    <n v="0"/>
    <b v="0"/>
    <x v="8"/>
    <n v="0"/>
    <s v="no backers"/>
    <x v="2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x v="10"/>
    <n v="1486317653"/>
    <n v="1481133653"/>
    <b v="0"/>
    <n v="6"/>
    <b v="0"/>
    <x v="8"/>
    <n v="4"/>
    <n v="591.66669999999999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x v="0"/>
    <n v="1444876253"/>
    <n v="1442284253"/>
    <b v="0"/>
    <n v="36"/>
    <b v="0"/>
    <x v="8"/>
    <n v="73"/>
    <n v="405.5"/>
    <x v="2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x v="0"/>
    <n v="1481173140"/>
    <n v="1478016097"/>
    <b v="0"/>
    <n v="336"/>
    <b v="0"/>
    <x v="8"/>
    <n v="58"/>
    <n v="343.14729999999997"/>
    <x v="2"/>
  </r>
  <r>
    <n v="690"/>
    <s v="BLOXSHIELD"/>
    <s v="A radiation shield for your fitness tracker, smartwatch or other wearable smart device"/>
    <n v="20000"/>
    <n v="2468"/>
    <x v="2"/>
    <x v="0"/>
    <x v="0"/>
    <n v="1473400800"/>
    <n v="1469718841"/>
    <b v="0"/>
    <n v="34"/>
    <b v="0"/>
    <x v="8"/>
    <n v="12"/>
    <n v="72.588200000000001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x v="0"/>
    <n v="1435711246"/>
    <n v="1433292046"/>
    <b v="0"/>
    <n v="10"/>
    <b v="0"/>
    <x v="8"/>
    <n v="1"/>
    <n v="26"/>
    <x v="2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x v="1"/>
    <n v="1482397263"/>
    <n v="1479805263"/>
    <b v="0"/>
    <n v="201"/>
    <b v="0"/>
    <x v="8"/>
    <n v="7"/>
    <n v="6.4974999999999996"/>
    <x v="2"/>
  </r>
  <r>
    <n v="693"/>
    <s v="Prana: Wearable for Breathing and Posture"/>
    <s v="Prana is the first wearable combining breath and posture tracking to make your sitting time count."/>
    <n v="100000"/>
    <n v="35338"/>
    <x v="2"/>
    <x v="0"/>
    <x v="0"/>
    <n v="1430421827"/>
    <n v="1427829827"/>
    <b v="0"/>
    <n v="296"/>
    <b v="0"/>
    <x v="8"/>
    <n v="35"/>
    <n v="119.38509999999999"/>
    <x v="2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x v="0"/>
    <n v="1485964559"/>
    <n v="1483372559"/>
    <b v="0"/>
    <n v="7"/>
    <b v="0"/>
    <x v="8"/>
    <n v="0"/>
    <n v="84.285700000000006"/>
    <x v="2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x v="0"/>
    <n v="1414758620"/>
    <n v="1412166620"/>
    <b v="0"/>
    <n v="7"/>
    <b v="0"/>
    <x v="8"/>
    <n v="1"/>
    <n v="90.857100000000003"/>
    <x v="2"/>
  </r>
  <r>
    <n v="696"/>
    <s v="trustee"/>
    <s v="Show your fidelity by wearing the Trustee rings! Show where you are (at)!"/>
    <n v="175000"/>
    <n v="1"/>
    <x v="2"/>
    <x v="9"/>
    <x v="3"/>
    <n v="1406326502"/>
    <n v="1403734502"/>
    <b v="0"/>
    <n v="1"/>
    <b v="0"/>
    <x v="8"/>
    <n v="0"/>
    <n v="1"/>
    <x v="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x v="3"/>
    <n v="1454502789"/>
    <n v="1453206789"/>
    <b v="0"/>
    <n v="114"/>
    <b v="0"/>
    <x v="8"/>
    <n v="46"/>
    <n v="20.34209999999999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x v="0"/>
    <n v="1411005600"/>
    <n v="1408141245"/>
    <b v="0"/>
    <n v="29"/>
    <b v="0"/>
    <x v="8"/>
    <n v="15"/>
    <n v="530.68970000000002"/>
    <x v="2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x v="0"/>
    <n v="1385136000"/>
    <n v="1381923548"/>
    <b v="0"/>
    <n v="890"/>
    <b v="0"/>
    <x v="8"/>
    <n v="82"/>
    <n v="120.3918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x v="3"/>
    <n v="1484065881"/>
    <n v="1481473881"/>
    <b v="0"/>
    <n v="31"/>
    <b v="0"/>
    <x v="8"/>
    <n v="3"/>
    <n v="13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x v="1"/>
    <n v="1406130880"/>
    <n v="1403538880"/>
    <b v="0"/>
    <n v="21"/>
    <b v="0"/>
    <x v="8"/>
    <n v="27"/>
    <n v="291.33330000000001"/>
    <x v="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x v="0"/>
    <n v="1480011987"/>
    <n v="1477416387"/>
    <b v="0"/>
    <n v="37"/>
    <b v="0"/>
    <x v="8"/>
    <n v="31"/>
    <n v="124.9192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x v="0"/>
    <n v="1485905520"/>
    <n v="1481150949"/>
    <b v="0"/>
    <n v="7"/>
    <b v="0"/>
    <x v="8"/>
    <n v="6"/>
    <n v="119.5714"/>
    <x v="2"/>
  </r>
  <r>
    <n v="704"/>
    <s v="ZNITCH- The Evolution in Helmet Safety"/>
    <s v="Turn you helmet into the safest helmet and don't worry about a thing,you will always have the right fit!!"/>
    <n v="55000"/>
    <n v="481"/>
    <x v="2"/>
    <x v="5"/>
    <x v="5"/>
    <n v="1487565468"/>
    <n v="1482381468"/>
    <b v="0"/>
    <n v="4"/>
    <b v="0"/>
    <x v="8"/>
    <n v="1"/>
    <n v="120.25"/>
    <x v="2"/>
  </r>
  <r>
    <n v="705"/>
    <s v="SomnoScope"/>
    <s v="The closest thing ever to the Holy Grail of wearables technology"/>
    <n v="100000"/>
    <n v="977"/>
    <x v="2"/>
    <x v="9"/>
    <x v="3"/>
    <n v="1484999278"/>
    <n v="1482407278"/>
    <b v="0"/>
    <n v="5"/>
    <b v="0"/>
    <x v="8"/>
    <n v="1"/>
    <n v="195.4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x v="3"/>
    <n v="1481740740"/>
    <n v="1478130783"/>
    <b v="0"/>
    <n v="0"/>
    <b v="0"/>
    <x v="8"/>
    <n v="0"/>
    <s v="no backers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x v="1"/>
    <n v="1483286127"/>
    <n v="1479830127"/>
    <b v="0"/>
    <n v="456"/>
    <b v="0"/>
    <x v="8"/>
    <n v="79"/>
    <n v="117.698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x v="1"/>
    <n v="1410616600"/>
    <n v="1405432600"/>
    <b v="0"/>
    <n v="369"/>
    <b v="0"/>
    <x v="8"/>
    <n v="22"/>
    <n v="23.948499999999999"/>
    <x v="2"/>
  </r>
  <r>
    <n v="709"/>
    <s v="lumiglove"/>
    <s v="A &quot;handheld&quot; light, which eases the way you illuminate objects and/or paths."/>
    <n v="15000"/>
    <n v="61"/>
    <x v="2"/>
    <x v="0"/>
    <x v="0"/>
    <n v="1417741159"/>
    <n v="1415149159"/>
    <b v="0"/>
    <n v="2"/>
    <b v="0"/>
    <x v="8"/>
    <n v="0"/>
    <n v="30.5"/>
    <x v="2"/>
  </r>
  <r>
    <n v="710"/>
    <s v="Hate York Shirt 2.0"/>
    <s v="Shirts, so technologically advanced, they connect mentally to their audience upon sight."/>
    <n v="1200"/>
    <n v="0"/>
    <x v="2"/>
    <x v="5"/>
    <x v="5"/>
    <n v="1408495440"/>
    <n v="1405640302"/>
    <b v="0"/>
    <n v="0"/>
    <b v="0"/>
    <x v="8"/>
    <n v="0"/>
    <s v="no backers"/>
    <x v="2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x v="3"/>
    <n v="1481716868"/>
    <n v="1478257268"/>
    <b v="0"/>
    <n v="338"/>
    <b v="0"/>
    <x v="8"/>
    <n v="34"/>
    <n v="99.97339999999999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x v="0"/>
    <n v="1455466832"/>
    <n v="1452874832"/>
    <b v="0"/>
    <n v="4"/>
    <b v="0"/>
    <x v="8"/>
    <n v="0"/>
    <n v="26.25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x v="3"/>
    <n v="1465130532"/>
    <n v="1462538532"/>
    <b v="0"/>
    <n v="1"/>
    <b v="0"/>
    <x v="8"/>
    <n v="1"/>
    <n v="199"/>
    <x v="2"/>
  </r>
  <r>
    <n v="714"/>
    <s v="Prep Packs Survival Belt"/>
    <s v="The Prep Packs Survival Belt allows you to carry all of the essentials for outdoor survival inside your belt buckle"/>
    <n v="15000"/>
    <n v="2249"/>
    <x v="2"/>
    <x v="0"/>
    <x v="0"/>
    <n v="1488308082"/>
    <n v="1483124082"/>
    <b v="0"/>
    <n v="28"/>
    <b v="0"/>
    <x v="8"/>
    <n v="15"/>
    <n v="80.321399999999997"/>
    <x v="2"/>
  </r>
  <r>
    <n v="715"/>
    <s v="Mouse^3"/>
    <s v="Mouse^3 is the next generation of input devices. With cursor control and customized gesture recognition, its applications are endless!"/>
    <n v="27500"/>
    <n v="1389"/>
    <x v="2"/>
    <x v="0"/>
    <x v="0"/>
    <n v="1446693040"/>
    <n v="1443233440"/>
    <b v="0"/>
    <n v="12"/>
    <b v="0"/>
    <x v="8"/>
    <n v="5"/>
    <n v="115.75"/>
    <x v="2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x v="0"/>
    <n v="1417392000"/>
    <n v="1414511307"/>
    <b v="0"/>
    <n v="16"/>
    <b v="0"/>
    <x v="8"/>
    <n v="10"/>
    <n v="44.6875"/>
    <x v="2"/>
  </r>
  <r>
    <n v="717"/>
    <s v="cool air belt"/>
    <s v="Cool air flowing under clothing keeps you cool."/>
    <n v="100000"/>
    <n v="305"/>
    <x v="2"/>
    <x v="0"/>
    <x v="0"/>
    <n v="1409949002"/>
    <n v="1407357002"/>
    <b v="0"/>
    <n v="4"/>
    <b v="0"/>
    <x v="8"/>
    <n v="0"/>
    <n v="76.25"/>
    <x v="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x v="0"/>
    <n v="1487397540"/>
    <n v="1484684247"/>
    <b v="0"/>
    <n v="4"/>
    <b v="0"/>
    <x v="8"/>
    <n v="1"/>
    <n v="22.5"/>
    <x v="2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x v="0"/>
    <n v="1456189076"/>
    <n v="1454979476"/>
    <b v="0"/>
    <n v="10"/>
    <b v="0"/>
    <x v="8"/>
    <n v="1"/>
    <n v="19.399999999999999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x v="0"/>
    <n v="1327851291"/>
    <n v="1325432091"/>
    <b v="0"/>
    <n v="41"/>
    <b v="1"/>
    <x v="9"/>
    <n v="144"/>
    <n v="66.707300000000004"/>
    <x v="3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x v="0"/>
    <n v="1406900607"/>
    <n v="1403012607"/>
    <b v="0"/>
    <n v="119"/>
    <b v="1"/>
    <x v="9"/>
    <n v="122"/>
    <n v="84.14289999999999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x v="0"/>
    <n v="1333909178"/>
    <n v="1331320778"/>
    <b v="0"/>
    <n v="153"/>
    <b v="1"/>
    <x v="9"/>
    <n v="132"/>
    <n v="215.72550000000001"/>
    <x v="3"/>
  </r>
  <r>
    <n v="723"/>
    <s v="The 2015 Pro Football Beast Book"/>
    <s v="The Definitive (and Slightly Ridiculous) Guide to Enjoying the 2015 Pro Football Season"/>
    <n v="5000"/>
    <n v="5469"/>
    <x v="0"/>
    <x v="0"/>
    <x v="0"/>
    <n v="1438228740"/>
    <n v="1435606549"/>
    <b v="0"/>
    <n v="100"/>
    <b v="1"/>
    <x v="9"/>
    <n v="109"/>
    <n v="54.69"/>
    <x v="3"/>
  </r>
  <r>
    <n v="724"/>
    <s v="The Adventure Access Guide: How to Walk Across America"/>
    <s v="We are creating the Adventure Access Trail, a new walking trail from Boston to San Francisco.  _x000d_http://adventureaccess.org"/>
    <n v="7000"/>
    <n v="7383.01"/>
    <x v="0"/>
    <x v="0"/>
    <x v="0"/>
    <n v="1309447163"/>
    <n v="1306855163"/>
    <b v="0"/>
    <n v="143"/>
    <b v="1"/>
    <x v="9"/>
    <n v="105"/>
    <n v="51.629399999999997"/>
    <x v="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x v="0"/>
    <n v="1450018912"/>
    <n v="1447426912"/>
    <b v="0"/>
    <n v="140"/>
    <b v="1"/>
    <x v="9"/>
    <n v="100"/>
    <n v="143.3571"/>
    <x v="3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x v="0"/>
    <n v="1365728487"/>
    <n v="1363136487"/>
    <b v="0"/>
    <n v="35"/>
    <b v="1"/>
    <x v="9"/>
    <n v="101"/>
    <n v="72.428600000000003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x v="0"/>
    <n v="1358198400"/>
    <n v="1354580949"/>
    <b v="0"/>
    <n v="149"/>
    <b v="1"/>
    <x v="9"/>
    <n v="156"/>
    <n v="36.530200000000001"/>
    <x v="3"/>
  </r>
  <r>
    <n v="728"/>
    <s v="The Age of the Platform: My Fourth Book"/>
    <s v="A big idea non-fiction book by an impatient three-time author and insomniac willing to bet on himself."/>
    <n v="7500"/>
    <n v="7917.45"/>
    <x v="0"/>
    <x v="0"/>
    <x v="0"/>
    <n v="1313957157"/>
    <n v="1310069157"/>
    <b v="0"/>
    <n v="130"/>
    <b v="1"/>
    <x v="9"/>
    <n v="106"/>
    <n v="60.903500000000001"/>
    <x v="3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x v="0"/>
    <n v="1348028861"/>
    <n v="1342844861"/>
    <b v="0"/>
    <n v="120"/>
    <b v="1"/>
    <x v="9"/>
    <n v="131"/>
    <n v="43.55"/>
    <x v="3"/>
  </r>
  <r>
    <n v="730"/>
    <s v="Encyclopedia of Surfing"/>
    <s v="A Massive but Cheerful Online Digital Archive of Surfing"/>
    <n v="20000"/>
    <n v="26438"/>
    <x v="0"/>
    <x v="0"/>
    <x v="0"/>
    <n v="1323280391"/>
    <n v="1320688391"/>
    <b v="0"/>
    <n v="265"/>
    <b v="1"/>
    <x v="9"/>
    <n v="132"/>
    <n v="99.766000000000005"/>
    <x v="3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x v="0"/>
    <n v="1327212000"/>
    <n v="1322852747"/>
    <b v="0"/>
    <n v="71"/>
    <b v="1"/>
    <x v="9"/>
    <n v="126"/>
    <n v="88.732399999999998"/>
    <x v="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x v="1"/>
    <n v="1380449461"/>
    <n v="1375265461"/>
    <b v="0"/>
    <n v="13"/>
    <b v="1"/>
    <x v="9"/>
    <n v="160"/>
    <n v="4.9230999999999998"/>
    <x v="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x v="1"/>
    <n v="1387533892"/>
    <n v="1384941892"/>
    <b v="0"/>
    <n v="169"/>
    <b v="1"/>
    <x v="9"/>
    <n v="120"/>
    <n v="17.822500000000002"/>
    <x v="3"/>
  </r>
  <r>
    <n v="734"/>
    <s v="Sideswiped"/>
    <s v="Sideswiped is my story of growing in and trusting God through the mess and mysteries of life."/>
    <n v="8500"/>
    <n v="10670"/>
    <x v="0"/>
    <x v="5"/>
    <x v="5"/>
    <n v="1431147600"/>
    <n v="1428465420"/>
    <b v="0"/>
    <n v="57"/>
    <b v="1"/>
    <x v="9"/>
    <n v="126"/>
    <n v="187.19300000000001"/>
    <x v="3"/>
  </r>
  <r>
    <n v="735"/>
    <s v="TOP FUEL FOR LIFE - Life Lessons from a Crew Chief"/>
    <s v="TOP FUEL FOR LIFE â€¦ a true story of victory, unimaginable loss_x000d_and the epiphany that changed everything."/>
    <n v="47000"/>
    <n v="53771"/>
    <x v="0"/>
    <x v="0"/>
    <x v="0"/>
    <n v="1417653540"/>
    <n v="1414975346"/>
    <b v="0"/>
    <n v="229"/>
    <b v="1"/>
    <x v="9"/>
    <n v="114"/>
    <n v="234.80789999999999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x v="0"/>
    <n v="1385009940"/>
    <n v="1383327440"/>
    <b v="0"/>
    <n v="108"/>
    <b v="1"/>
    <x v="9"/>
    <n v="315"/>
    <n v="105.0463"/>
    <x v="3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x v="0"/>
    <n v="1392408000"/>
    <n v="1390890987"/>
    <b v="0"/>
    <n v="108"/>
    <b v="1"/>
    <x v="9"/>
    <n v="122"/>
    <n v="56.666699999999999"/>
    <x v="3"/>
  </r>
  <r>
    <n v="738"/>
    <s v="Under the Sour Sun: Hunger through the Eyes of a Child"/>
    <s v="The true story of a child's struggle with hunger, poverty, and war in El Salvador."/>
    <n v="1500"/>
    <n v="1601"/>
    <x v="0"/>
    <x v="0"/>
    <x v="0"/>
    <n v="1417409940"/>
    <n v="1414765794"/>
    <b v="0"/>
    <n v="41"/>
    <b v="1"/>
    <x v="9"/>
    <n v="107"/>
    <n v="39.0488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x v="0"/>
    <n v="1407758629"/>
    <n v="1404907429"/>
    <b v="0"/>
    <n v="139"/>
    <b v="1"/>
    <x v="9"/>
    <n v="158"/>
    <n v="68.345299999999995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x v="0"/>
    <n v="1434857482"/>
    <n v="1433647882"/>
    <b v="0"/>
    <n v="19"/>
    <b v="1"/>
    <x v="9"/>
    <n v="107"/>
    <n v="169.5789"/>
    <x v="3"/>
  </r>
  <r>
    <n v="741"/>
    <s v="reVILNA: the vilna ghetto project"/>
    <s v="A revolutionary digital mapping project of the Vilna Ghetto"/>
    <n v="13000"/>
    <n v="13293.8"/>
    <x v="0"/>
    <x v="0"/>
    <x v="0"/>
    <n v="1370964806"/>
    <n v="1367940806"/>
    <b v="0"/>
    <n v="94"/>
    <b v="1"/>
    <x v="9"/>
    <n v="102"/>
    <n v="141.42339999999999"/>
    <x v="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x v="0"/>
    <n v="1395435712"/>
    <n v="1392847312"/>
    <b v="0"/>
    <n v="23"/>
    <b v="1"/>
    <x v="9"/>
    <n v="111"/>
    <n v="67.391300000000001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x v="0"/>
    <n v="1334610000"/>
    <n v="1332435685"/>
    <b v="0"/>
    <n v="15"/>
    <b v="1"/>
    <x v="9"/>
    <n v="148"/>
    <n v="54.2667"/>
    <x v="3"/>
  </r>
  <r>
    <n v="744"/>
    <s v="A Revolutionary Leadership Resource Book"/>
    <s v="Join others to help create a world that is possible -- in your workplace, community and society!"/>
    <n v="5000"/>
    <n v="5116"/>
    <x v="0"/>
    <x v="0"/>
    <x v="0"/>
    <n v="1355439503"/>
    <n v="1352847503"/>
    <b v="0"/>
    <n v="62"/>
    <b v="1"/>
    <x v="9"/>
    <n v="102"/>
    <n v="82.516099999999994"/>
    <x v="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x v="0"/>
    <n v="1367588645"/>
    <n v="1364996645"/>
    <b v="0"/>
    <n v="74"/>
    <b v="1"/>
    <x v="9"/>
    <n v="179"/>
    <n v="53.729700000000001"/>
    <x v="3"/>
  </r>
  <r>
    <n v="746"/>
    <s v="Attention: People With Body Parts"/>
    <s v="This is a book of letters. Letters to our body parts."/>
    <n v="2987"/>
    <n v="3318"/>
    <x v="0"/>
    <x v="0"/>
    <x v="0"/>
    <n v="1348372740"/>
    <n v="1346806909"/>
    <b v="0"/>
    <n v="97"/>
    <b v="1"/>
    <x v="9"/>
    <n v="111"/>
    <n v="34.206200000000003"/>
    <x v="3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x v="3"/>
    <n v="1421319240"/>
    <n v="1418649019"/>
    <b v="0"/>
    <n v="55"/>
    <b v="1"/>
    <x v="9"/>
    <n v="100"/>
    <n v="127.32729999999999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x v="0"/>
    <n v="1407701966"/>
    <n v="1405109966"/>
    <b v="0"/>
    <n v="44"/>
    <b v="1"/>
    <x v="9"/>
    <n v="100"/>
    <n v="45.568199999999997"/>
    <x v="3"/>
  </r>
  <r>
    <n v="749"/>
    <s v="chartwellwest.com"/>
    <s v="A place for rational, fact and data based non-partisan political and societal commentary on things that matter to Americans."/>
    <n v="10000"/>
    <n v="10556"/>
    <x v="0"/>
    <x v="0"/>
    <x v="0"/>
    <n v="1485642930"/>
    <n v="1483050930"/>
    <b v="0"/>
    <n v="110"/>
    <b v="1"/>
    <x v="9"/>
    <n v="106"/>
    <n v="95.9636"/>
    <x v="3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x v="0"/>
    <n v="1361739872"/>
    <n v="1359147872"/>
    <b v="0"/>
    <n v="59"/>
    <b v="1"/>
    <x v="9"/>
    <n v="103"/>
    <n v="77.271199999999993"/>
    <x v="3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x v="0"/>
    <n v="1312470475"/>
    <n v="1308496075"/>
    <b v="0"/>
    <n v="62"/>
    <b v="1"/>
    <x v="9"/>
    <n v="119"/>
    <n v="57.338700000000003"/>
    <x v="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x v="2"/>
    <n v="1476615600"/>
    <n v="1474884417"/>
    <b v="0"/>
    <n v="105"/>
    <b v="1"/>
    <x v="9"/>
    <n v="112"/>
    <n v="53.1905"/>
    <x v="3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x v="0"/>
    <n v="1423922991"/>
    <n v="1421330991"/>
    <b v="0"/>
    <n v="26"/>
    <b v="1"/>
    <x v="9"/>
    <n v="128"/>
    <n v="492.30770000000001"/>
    <x v="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x v="0"/>
    <n v="1357408721"/>
    <n v="1354816721"/>
    <b v="0"/>
    <n v="49"/>
    <b v="1"/>
    <x v="9"/>
    <n v="104"/>
    <n v="42.346899999999998"/>
    <x v="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x v="0"/>
    <n v="1369010460"/>
    <n v="1366381877"/>
    <b v="0"/>
    <n v="68"/>
    <b v="1"/>
    <x v="9"/>
    <n v="102"/>
    <n v="37.466000000000001"/>
    <x v="3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x v="0"/>
    <n v="1303147459"/>
    <n v="1297880659"/>
    <b v="0"/>
    <n v="22"/>
    <b v="1"/>
    <x v="9"/>
    <n v="118"/>
    <n v="37.454500000000003"/>
    <x v="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x v="0"/>
    <n v="1354756714"/>
    <n v="1353547114"/>
    <b v="0"/>
    <n v="18"/>
    <b v="1"/>
    <x v="9"/>
    <n v="238"/>
    <n v="33.055599999999998"/>
    <x v="3"/>
  </r>
  <r>
    <n v="758"/>
    <s v="Publish Waiting On Humanity"/>
    <s v="I am publishing my book, Waiting on Humanity and need some finishing funds to do so."/>
    <n v="2500"/>
    <n v="2550"/>
    <x v="0"/>
    <x v="0"/>
    <x v="0"/>
    <n v="1286568268"/>
    <n v="1283976268"/>
    <b v="0"/>
    <n v="19"/>
    <b v="1"/>
    <x v="9"/>
    <n v="102"/>
    <n v="134.2105"/>
    <x v="3"/>
  </r>
  <r>
    <n v="759"/>
    <s v="Wild Ruins"/>
    <s v="Help me search for the lost ruins of the UK. A unique guide to  lesser known and somewhat known ruins of Britain."/>
    <n v="5000"/>
    <n v="5096"/>
    <x v="0"/>
    <x v="1"/>
    <x v="1"/>
    <n v="1404892539"/>
    <n v="1401436539"/>
    <b v="0"/>
    <n v="99"/>
    <b v="1"/>
    <x v="9"/>
    <n v="102"/>
    <n v="51.47469999999999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x v="0"/>
    <n v="1480188013"/>
    <n v="1477592413"/>
    <b v="0"/>
    <n v="0"/>
    <b v="0"/>
    <x v="10"/>
    <n v="0"/>
    <s v="no backers"/>
    <x v="3"/>
  </r>
  <r>
    <n v="761"/>
    <s v="DONE WITH DEATH"/>
    <s v="The day Chuck died was the day everything changed. Now he has to save the afterlife from extinction or die again trying."/>
    <n v="5000"/>
    <n v="235"/>
    <x v="2"/>
    <x v="0"/>
    <x v="0"/>
    <n v="1391364126"/>
    <n v="1388772126"/>
    <b v="0"/>
    <n v="6"/>
    <b v="0"/>
    <x v="10"/>
    <n v="5"/>
    <n v="39.166699999999999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x v="10"/>
    <n v="1480831200"/>
    <n v="1479328570"/>
    <b v="0"/>
    <n v="0"/>
    <b v="0"/>
    <x v="10"/>
    <n v="0"/>
    <s v="no backers"/>
    <x v="3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x v="1"/>
    <n v="1376563408"/>
    <n v="1373971408"/>
    <b v="0"/>
    <n v="1"/>
    <b v="0"/>
    <x v="10"/>
    <n v="0"/>
    <n v="5"/>
    <x v="3"/>
  </r>
  <r>
    <n v="764"/>
    <s v="[JOE]KES"/>
    <s v="[JOE]KES is a book full of over 200 original, sometimes funny, pun-ish Joekes. If you hate the book, use it as a coster!"/>
    <n v="5000"/>
    <n v="0"/>
    <x v="2"/>
    <x v="0"/>
    <x v="0"/>
    <n v="1441858161"/>
    <n v="1439266161"/>
    <b v="0"/>
    <n v="0"/>
    <b v="0"/>
    <x v="10"/>
    <n v="0"/>
    <s v="no backers"/>
    <x v="3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x v="0"/>
    <n v="1413723684"/>
    <n v="1411131684"/>
    <b v="0"/>
    <n v="44"/>
    <b v="0"/>
    <x v="10"/>
    <n v="36"/>
    <n v="57.295499999999997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x v="5"/>
    <n v="1424112483"/>
    <n v="1421520483"/>
    <b v="0"/>
    <n v="0"/>
    <b v="0"/>
    <x v="10"/>
    <n v="0"/>
    <s v="no backers"/>
    <x v="3"/>
  </r>
  <r>
    <n v="767"/>
    <s v="Jury of Peers: A Novel of Online Justice"/>
    <s v="Jury of Peers is a complete novel, and it's good._x000d_All it needs now?  _x000d_More readers.  About ten million more._x000d_Let's get 'em."/>
    <n v="5000"/>
    <n v="177"/>
    <x v="2"/>
    <x v="0"/>
    <x v="0"/>
    <n v="1432178810"/>
    <n v="1429586810"/>
    <b v="0"/>
    <n v="3"/>
    <b v="0"/>
    <x v="10"/>
    <n v="4"/>
    <n v="59"/>
    <x v="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x v="0"/>
    <n v="1387169890"/>
    <n v="1384577890"/>
    <b v="0"/>
    <n v="0"/>
    <b v="0"/>
    <x v="10"/>
    <n v="0"/>
    <s v="no backers"/>
    <x v="3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x v="0"/>
    <n v="1388102094"/>
    <n v="1385510094"/>
    <b v="0"/>
    <n v="52"/>
    <b v="0"/>
    <x v="10"/>
    <n v="41"/>
    <n v="31.8462"/>
    <x v="3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x v="0"/>
    <n v="1361750369"/>
    <n v="1358294369"/>
    <b v="0"/>
    <n v="0"/>
    <b v="0"/>
    <x v="10"/>
    <n v="0"/>
    <s v="no backers"/>
    <x v="3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x v="0"/>
    <n v="1454183202"/>
    <n v="1449863202"/>
    <b v="0"/>
    <n v="1"/>
    <b v="0"/>
    <x v="10"/>
    <n v="0"/>
    <n v="10"/>
    <x v="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x v="0"/>
    <n v="1257047940"/>
    <n v="1252718519"/>
    <b v="0"/>
    <n v="1"/>
    <b v="0"/>
    <x v="10"/>
    <n v="3"/>
    <n v="50"/>
    <x v="3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x v="1"/>
    <n v="1431298860"/>
    <n v="1428341985"/>
    <b v="0"/>
    <n v="2"/>
    <b v="0"/>
    <x v="10"/>
    <n v="1"/>
    <n v="16"/>
    <x v="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x v="0"/>
    <n v="1393181018"/>
    <n v="1390589018"/>
    <b v="0"/>
    <n v="9"/>
    <b v="0"/>
    <x v="10"/>
    <n v="70"/>
    <n v="39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x v="0"/>
    <n v="1323998795"/>
    <n v="1321406795"/>
    <b v="0"/>
    <n v="5"/>
    <b v="0"/>
    <x v="10"/>
    <n v="2"/>
    <n v="34"/>
    <x v="3"/>
  </r>
  <r>
    <n v="776"/>
    <s v="Run Ragged"/>
    <s v="Would anything change if women were in charge? Book Clubs, readers, and critics herald the latest by award-winning author, Aguila."/>
    <n v="7000"/>
    <n v="3598"/>
    <x v="2"/>
    <x v="0"/>
    <x v="0"/>
    <n v="1444539600"/>
    <n v="1441297645"/>
    <b v="0"/>
    <n v="57"/>
    <b v="0"/>
    <x v="10"/>
    <n v="51"/>
    <n v="63.122799999999998"/>
    <x v="3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x v="0"/>
    <n v="1375313577"/>
    <n v="1372721577"/>
    <b v="0"/>
    <n v="3"/>
    <b v="0"/>
    <x v="10"/>
    <n v="1"/>
    <n v="7"/>
    <x v="3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x v="0"/>
    <n v="1398876680"/>
    <n v="1396284680"/>
    <b v="0"/>
    <n v="1"/>
    <b v="0"/>
    <x v="10"/>
    <n v="0"/>
    <n v="2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x v="0"/>
    <n v="1287115200"/>
    <n v="1284567905"/>
    <b v="0"/>
    <n v="6"/>
    <b v="0"/>
    <x v="10"/>
    <n v="3"/>
    <n v="66.666700000000006"/>
    <x v="3"/>
  </r>
  <r>
    <n v="780"/>
    <s v="Wess Meets West - Press Our New Album on CD!"/>
    <s v="We are finishing up recording our new record and we would like help with its physical CD release."/>
    <n v="1000"/>
    <n v="1040"/>
    <x v="0"/>
    <x v="0"/>
    <x v="0"/>
    <n v="1304439025"/>
    <n v="1301847025"/>
    <b v="0"/>
    <n v="27"/>
    <b v="1"/>
    <x v="11"/>
    <n v="104"/>
    <n v="38.518500000000003"/>
    <x v="4"/>
  </r>
  <r>
    <n v="781"/>
    <s v="Touring the United States This July"/>
    <s v="&quot;WE ARE ON A MISSION TO TOUR THE UNITED STATES NON-STOP. TO DO SO WE NEED TO PURCHASE A NEW VAN.&quot;"/>
    <n v="800"/>
    <n v="1065.23"/>
    <x v="0"/>
    <x v="0"/>
    <x v="0"/>
    <n v="1370649674"/>
    <n v="1368057674"/>
    <b v="0"/>
    <n v="25"/>
    <b v="1"/>
    <x v="11"/>
    <n v="133"/>
    <n v="42.609200000000001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x v="0"/>
    <n v="1345918302"/>
    <n v="1343326302"/>
    <b v="0"/>
    <n v="14"/>
    <b v="1"/>
    <x v="11"/>
    <n v="100"/>
    <n v="50"/>
    <x v="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x v="0"/>
    <n v="1335564000"/>
    <n v="1332182049"/>
    <b v="0"/>
    <n v="35"/>
    <b v="1"/>
    <x v="11"/>
    <n v="148"/>
    <n v="63.485700000000001"/>
    <x v="4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x v="0"/>
    <n v="1395023719"/>
    <n v="1391571319"/>
    <b v="0"/>
    <n v="10"/>
    <b v="1"/>
    <x v="11"/>
    <n v="103"/>
    <n v="102.5"/>
    <x v="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x v="0"/>
    <n v="1362060915"/>
    <n v="1359468915"/>
    <b v="0"/>
    <n v="29"/>
    <b v="1"/>
    <x v="11"/>
    <n v="181"/>
    <n v="31.142800000000001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x v="0"/>
    <n v="1336751220"/>
    <n v="1331774434"/>
    <b v="0"/>
    <n v="44"/>
    <b v="1"/>
    <x v="11"/>
    <n v="143"/>
    <n v="162.27269999999999"/>
    <x v="4"/>
  </r>
  <r>
    <n v="787"/>
    <s v="Mahayla CD Pressing"/>
    <s v="We've made our goal with your help. Thanks so much! This is a great time to pre-purchase the album and get some extra perks."/>
    <n v="1200"/>
    <n v="1370"/>
    <x v="0"/>
    <x v="0"/>
    <x v="0"/>
    <n v="1383318226"/>
    <n v="1380726226"/>
    <b v="0"/>
    <n v="17"/>
    <b v="1"/>
    <x v="11"/>
    <n v="114"/>
    <n v="80.588200000000001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x v="0"/>
    <n v="1341633540"/>
    <n v="1338336588"/>
    <b v="0"/>
    <n v="34"/>
    <b v="1"/>
    <x v="11"/>
    <n v="204"/>
    <n v="59.854399999999998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x v="0"/>
    <n v="1358755140"/>
    <n v="1357187280"/>
    <b v="0"/>
    <n v="14"/>
    <b v="1"/>
    <x v="11"/>
    <n v="109"/>
    <n v="132.8571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x v="0"/>
    <n v="1359680939"/>
    <n v="1357088939"/>
    <b v="0"/>
    <n v="156"/>
    <b v="1"/>
    <x v="11"/>
    <n v="144"/>
    <n v="92.547799999999995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x v="0"/>
    <n v="1384322340"/>
    <n v="1381430646"/>
    <b v="0"/>
    <n v="128"/>
    <b v="1"/>
    <x v="11"/>
    <n v="104"/>
    <n v="60.859400000000001"/>
    <x v="4"/>
  </r>
  <r>
    <n v="792"/>
    <s v="&quot;Believable Lies&quot; - The Album"/>
    <s v="Rock n' Roll about the intersection of lies and belief: the Believable Lie."/>
    <n v="2500"/>
    <n v="2511.11"/>
    <x v="0"/>
    <x v="0"/>
    <x v="0"/>
    <n v="1383861483"/>
    <n v="1381265883"/>
    <b v="0"/>
    <n v="60"/>
    <b v="1"/>
    <x v="11"/>
    <n v="100"/>
    <n v="41.851799999999997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x v="0"/>
    <n v="1372827540"/>
    <n v="1371491244"/>
    <b v="0"/>
    <n v="32"/>
    <b v="1"/>
    <x v="11"/>
    <n v="103"/>
    <n v="88.325900000000004"/>
    <x v="4"/>
  </r>
  <r>
    <n v="794"/>
    <s v="Begins Again"/>
    <s v="The Brian Davis Band is a group of friends that want to share their lives and experiences through music that connects with people."/>
    <n v="8000"/>
    <n v="8425"/>
    <x v="0"/>
    <x v="0"/>
    <x v="0"/>
    <n v="1315242360"/>
    <n v="1310438737"/>
    <b v="0"/>
    <n v="53"/>
    <b v="1"/>
    <x v="11"/>
    <n v="105"/>
    <n v="158.9623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x v="0"/>
    <n v="1333774740"/>
    <n v="1330094566"/>
    <b v="0"/>
    <n v="184"/>
    <b v="1"/>
    <x v="11"/>
    <n v="112"/>
    <n v="85.054299999999998"/>
    <x v="4"/>
  </r>
  <r>
    <n v="796"/>
    <s v="Madrone: New Album for 2013"/>
    <s v="Madrone is an independent band creating melodic, emotional, _x000d_alternative-rock needing your help to finish their new album."/>
    <n v="10000"/>
    <n v="10135"/>
    <x v="0"/>
    <x v="0"/>
    <x v="0"/>
    <n v="1379279400"/>
    <n v="1376687485"/>
    <b v="0"/>
    <n v="90"/>
    <b v="1"/>
    <x v="11"/>
    <n v="101"/>
    <n v="112.61109999999999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x v="0"/>
    <n v="1335672000"/>
    <n v="1332978688"/>
    <b v="0"/>
    <n v="71"/>
    <b v="1"/>
    <x v="11"/>
    <n v="108"/>
    <n v="45.436599999999999"/>
    <x v="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x v="0"/>
    <n v="1412086187"/>
    <n v="1409494187"/>
    <b v="0"/>
    <n v="87"/>
    <b v="1"/>
    <x v="11"/>
    <n v="115"/>
    <n v="46.218400000000003"/>
    <x v="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x v="0"/>
    <n v="1335542446"/>
    <n v="1332950446"/>
    <b v="0"/>
    <n v="28"/>
    <b v="1"/>
    <x v="11"/>
    <n v="100"/>
    <n v="178.6071"/>
    <x v="4"/>
  </r>
  <r>
    <n v="800"/>
    <s v="LF4 WildFire"/>
    <s v="Scotland's premier classic rock and metal festival, 3 days, 3-4 stages, family friendly,  for people of all ages"/>
    <n v="1500"/>
    <n v="2282"/>
    <x v="0"/>
    <x v="1"/>
    <x v="1"/>
    <n v="1410431054"/>
    <n v="1407839054"/>
    <b v="0"/>
    <n v="56"/>
    <b v="1"/>
    <x v="11"/>
    <n v="152"/>
    <n v="40.75"/>
    <x v="4"/>
  </r>
  <r>
    <n v="801"/>
    <s v="SLUTEVER DO AMERICA TOUR"/>
    <s v="ALL WE WANT TO DO IS DRIVE AROUND AMERICA AND PLAY A BUNCH OF SHOWS, BUT WE DON'T HAVE ANY MONEY..."/>
    <n v="2000"/>
    <n v="2230.4299999999998"/>
    <x v="0"/>
    <x v="0"/>
    <x v="0"/>
    <n v="1309547120"/>
    <n v="1306955120"/>
    <b v="0"/>
    <n v="51"/>
    <b v="1"/>
    <x v="11"/>
    <n v="112"/>
    <n v="43.733899999999998"/>
    <x v="4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x v="0"/>
    <n v="1347854700"/>
    <n v="1343867524"/>
    <b v="0"/>
    <n v="75"/>
    <b v="1"/>
    <x v="11"/>
    <n v="101"/>
    <n v="81.066699999999997"/>
    <x v="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x v="0"/>
    <n v="1306630800"/>
    <n v="1304376478"/>
    <b v="0"/>
    <n v="38"/>
    <b v="1"/>
    <x v="11"/>
    <n v="123"/>
    <n v="74.6053"/>
    <x v="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x v="0"/>
    <n v="1311393540"/>
    <n v="1309919526"/>
    <b v="0"/>
    <n v="18"/>
    <b v="1"/>
    <x v="11"/>
    <n v="100"/>
    <n v="305.55560000000003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x v="0"/>
    <n v="1310857200"/>
    <n v="1306525512"/>
    <b v="0"/>
    <n v="54"/>
    <b v="1"/>
    <x v="11"/>
    <n v="105"/>
    <n v="58.333300000000001"/>
    <x v="4"/>
  </r>
  <r>
    <n v="806"/>
    <s v="Golden Animals NEW Album!"/>
    <s v="Help Golden Animals finish their NEW Album!"/>
    <n v="8000"/>
    <n v="8355"/>
    <x v="0"/>
    <x v="0"/>
    <x v="0"/>
    <n v="1315413339"/>
    <n v="1312821339"/>
    <b v="0"/>
    <n v="71"/>
    <b v="1"/>
    <x v="11"/>
    <n v="104"/>
    <n v="117.67610000000001"/>
    <x v="4"/>
  </r>
  <r>
    <n v="807"/>
    <s v="Sic Vita - New EP Release - 2017"/>
    <s v="Join the Sic Vita family and lend a hand as we create a new album!"/>
    <n v="4000"/>
    <n v="4205"/>
    <x v="0"/>
    <x v="0"/>
    <x v="0"/>
    <n v="1488333600"/>
    <n v="1485270311"/>
    <b v="0"/>
    <n v="57"/>
    <b v="1"/>
    <x v="11"/>
    <n v="105"/>
    <n v="73.771900000000002"/>
    <x v="4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x v="5"/>
    <n v="1419224340"/>
    <n v="1416363886"/>
    <b v="0"/>
    <n v="43"/>
    <b v="1"/>
    <x v="11"/>
    <n v="100"/>
    <n v="104.6512"/>
    <x v="4"/>
  </r>
  <r>
    <n v="809"/>
    <s v="Peter's New Album!!"/>
    <s v="Acknowledged songwriter looking to record album of new songs to secure a Publishing Contract"/>
    <n v="4000"/>
    <n v="4151"/>
    <x v="0"/>
    <x v="0"/>
    <x v="0"/>
    <n v="1390161630"/>
    <n v="1387569630"/>
    <b v="0"/>
    <n v="52"/>
    <b v="1"/>
    <x v="11"/>
    <n v="104"/>
    <n v="79.826899999999995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x v="0"/>
    <n v="1346462462"/>
    <n v="1343870462"/>
    <b v="0"/>
    <n v="27"/>
    <b v="1"/>
    <x v="11"/>
    <n v="105"/>
    <n v="58.333300000000001"/>
    <x v="4"/>
  </r>
  <r>
    <n v="811"/>
    <s v="Love Water Tour"/>
    <s v="We need your financial support to cover the tour costs!  (Sound, lights, travel, stage design)"/>
    <n v="1000"/>
    <n v="1040"/>
    <x v="0"/>
    <x v="0"/>
    <x v="0"/>
    <n v="1373475120"/>
    <n v="1371569202"/>
    <b v="0"/>
    <n v="12"/>
    <b v="1"/>
    <x v="11"/>
    <n v="104"/>
    <n v="86.666700000000006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x v="0"/>
    <n v="1362146280"/>
    <n v="1357604752"/>
    <b v="0"/>
    <n v="33"/>
    <b v="1"/>
    <x v="11"/>
    <n v="152"/>
    <n v="27.606100000000001"/>
    <x v="4"/>
  </r>
  <r>
    <n v="813"/>
    <s v="Rules of Civility and Decent Behavior"/>
    <s v="A pre order campaign to fund the pressing of our second full length vinyl LP"/>
    <n v="1500"/>
    <n v="2399.94"/>
    <x v="0"/>
    <x v="0"/>
    <x v="0"/>
    <n v="1342825365"/>
    <n v="1340233365"/>
    <b v="0"/>
    <n v="96"/>
    <b v="1"/>
    <x v="11"/>
    <n v="160"/>
    <n v="24.999400000000001"/>
    <x v="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x v="0"/>
    <n v="1306865040"/>
    <n v="1305568201"/>
    <b v="0"/>
    <n v="28"/>
    <b v="1"/>
    <x v="11"/>
    <n v="127"/>
    <n v="45.464300000000001"/>
    <x v="4"/>
  </r>
  <r>
    <n v="815"/>
    <s v="Some Late Help for The Early Reset"/>
    <s v="Be a part of helping The Early Reset finish their new 7 song EP."/>
    <n v="4000"/>
    <n v="4280"/>
    <x v="0"/>
    <x v="0"/>
    <x v="0"/>
    <n v="1414879303"/>
    <n v="1412287303"/>
    <b v="0"/>
    <n v="43"/>
    <b v="1"/>
    <x v="11"/>
    <n v="107"/>
    <n v="99.534899999999993"/>
    <x v="4"/>
  </r>
  <r>
    <n v="816"/>
    <s v="Help Friends and Family Release Their Debut Album"/>
    <s v="Friends and Family have an album for you. They need your help to release it to the world."/>
    <n v="7000"/>
    <n v="8058.55"/>
    <x v="0"/>
    <x v="0"/>
    <x v="0"/>
    <n v="1365489000"/>
    <n v="1362776043"/>
    <b v="0"/>
    <n v="205"/>
    <b v="1"/>
    <x v="11"/>
    <n v="115"/>
    <n v="39.31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x v="0"/>
    <n v="1331441940"/>
    <n v="1326810211"/>
    <b v="0"/>
    <n v="23"/>
    <b v="1"/>
    <x v="11"/>
    <n v="137"/>
    <n v="89.42"/>
    <x v="4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x v="0"/>
    <n v="1344358860"/>
    <n v="1343682681"/>
    <b v="0"/>
    <n v="19"/>
    <b v="1"/>
    <x v="11"/>
    <n v="156"/>
    <n v="28.684200000000001"/>
    <x v="4"/>
  </r>
  <r>
    <n v="819"/>
    <s v="Winter Tour"/>
    <s v="We are touring the Southeast in support of our new EP"/>
    <n v="400"/>
    <n v="435"/>
    <x v="0"/>
    <x v="0"/>
    <x v="0"/>
    <n v="1387601040"/>
    <n v="1386806254"/>
    <b v="0"/>
    <n v="14"/>
    <b v="1"/>
    <x v="11"/>
    <n v="109"/>
    <n v="31.071400000000001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x v="0"/>
    <n v="1402290000"/>
    <n v="1399666342"/>
    <b v="0"/>
    <n v="38"/>
    <b v="1"/>
    <x v="11"/>
    <n v="134"/>
    <n v="70.552599999999998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x v="0"/>
    <n v="1430712060"/>
    <n v="1427753265"/>
    <b v="0"/>
    <n v="78"/>
    <b v="1"/>
    <x v="11"/>
    <n v="100"/>
    <n v="224.12819999999999"/>
    <x v="4"/>
  </r>
  <r>
    <n v="822"/>
    <s v="Soul Easy - Making music for our friends."/>
    <s v="Soul Easy recording our first full length CD.  Inspired by lots of friends and lots of good times."/>
    <n v="3000"/>
    <n v="3575"/>
    <x v="0"/>
    <x v="0"/>
    <x v="0"/>
    <n v="1349477050"/>
    <n v="1346885050"/>
    <b v="0"/>
    <n v="69"/>
    <b v="1"/>
    <x v="11"/>
    <n v="119"/>
    <n v="51.811599999999999"/>
    <x v="4"/>
  </r>
  <r>
    <n v="823"/>
    <s v="Debut Album"/>
    <s v="Eyes For Fire is finally ready to release their Debut Album but we need YOU to help us put the final touches on it."/>
    <n v="800"/>
    <n v="1436"/>
    <x v="0"/>
    <x v="0"/>
    <x v="0"/>
    <n v="1427062852"/>
    <n v="1424474452"/>
    <b v="0"/>
    <n v="33"/>
    <b v="1"/>
    <x v="11"/>
    <n v="180"/>
    <n v="43.5152"/>
    <x v="4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x v="0"/>
    <n v="1271573940"/>
    <n v="1268459318"/>
    <b v="0"/>
    <n v="54"/>
    <b v="1"/>
    <x v="11"/>
    <n v="134"/>
    <n v="39.816699999999997"/>
    <x v="4"/>
  </r>
  <r>
    <n v="825"/>
    <s v="KILL FREEMAN"/>
    <s v="Kickstarting Kill Freeman independently. Help fund the New Record, Video and Live Shows."/>
    <n v="12500"/>
    <n v="12554"/>
    <x v="0"/>
    <x v="0"/>
    <x v="0"/>
    <n v="1351495284"/>
    <n v="1349335284"/>
    <b v="0"/>
    <n v="99"/>
    <b v="1"/>
    <x v="11"/>
    <n v="100"/>
    <n v="126.8081"/>
    <x v="4"/>
  </r>
  <r>
    <n v="826"/>
    <s v="Protect The Dream Debut Album"/>
    <s v="Protect The Dream is preparing to record their debut album 8 years in the making. Lets make it happen Kickstarter!"/>
    <n v="5500"/>
    <n v="5580"/>
    <x v="0"/>
    <x v="0"/>
    <x v="0"/>
    <n v="1332719730"/>
    <n v="1330908930"/>
    <b v="0"/>
    <n v="49"/>
    <b v="1"/>
    <x v="11"/>
    <n v="101"/>
    <n v="113.8776"/>
    <x v="4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x v="0"/>
    <n v="1329248940"/>
    <n v="1326972107"/>
    <b v="0"/>
    <n v="11"/>
    <b v="1"/>
    <x v="11"/>
    <n v="103"/>
    <n v="28.181799999999999"/>
    <x v="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x v="0"/>
    <n v="1340641440"/>
    <n v="1339549982"/>
    <b v="0"/>
    <n v="38"/>
    <b v="1"/>
    <x v="11"/>
    <n v="107"/>
    <n v="36.6053"/>
    <x v="4"/>
  </r>
  <r>
    <n v="829"/>
    <s v="Monk"/>
    <s v="We are a band from South East London- each member is19 years OA. We have been together for two years. Taking pride in making good music"/>
    <n v="500"/>
    <n v="520"/>
    <x v="0"/>
    <x v="1"/>
    <x v="1"/>
    <n v="1468437240"/>
    <n v="1463253240"/>
    <b v="0"/>
    <n v="16"/>
    <b v="1"/>
    <x v="11"/>
    <n v="104"/>
    <n v="32.5"/>
    <x v="4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x v="0"/>
    <n v="1363952225"/>
    <n v="1361363825"/>
    <b v="0"/>
    <n v="32"/>
    <b v="1"/>
    <x v="11"/>
    <n v="108"/>
    <n v="60.656300000000002"/>
    <x v="4"/>
  </r>
  <r>
    <n v="831"/>
    <s v="Let The 7Horse Run!"/>
    <s v="7Horse is a new band with a self-funded album and a show they want to rock in your town!"/>
    <n v="1500"/>
    <n v="3500"/>
    <x v="0"/>
    <x v="0"/>
    <x v="0"/>
    <n v="1335540694"/>
    <n v="1332948694"/>
    <b v="0"/>
    <n v="20"/>
    <b v="1"/>
    <x v="11"/>
    <n v="233"/>
    <n v="175"/>
    <x v="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x v="0"/>
    <n v="1327133580"/>
    <n v="1321978335"/>
    <b v="0"/>
    <n v="154"/>
    <b v="1"/>
    <x v="11"/>
    <n v="101"/>
    <n v="97.993899999999996"/>
    <x v="4"/>
  </r>
  <r>
    <n v="833"/>
    <s v="Ragman Rolls"/>
    <s v="This is an American rock album."/>
    <n v="6000"/>
    <n v="6100"/>
    <x v="0"/>
    <x v="0"/>
    <x v="0"/>
    <n v="1397941475"/>
    <n v="1395349475"/>
    <b v="0"/>
    <n v="41"/>
    <b v="1"/>
    <x v="11"/>
    <n v="102"/>
    <n v="148.78049999999999"/>
    <x v="4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x v="0"/>
    <n v="1372651140"/>
    <n v="1369770292"/>
    <b v="0"/>
    <n v="75"/>
    <b v="1"/>
    <x v="11"/>
    <n v="131"/>
    <n v="96.08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x v="0"/>
    <n v="1337396400"/>
    <n v="1333709958"/>
    <b v="0"/>
    <n v="40"/>
    <b v="1"/>
    <x v="11"/>
    <n v="117"/>
    <n v="58.625"/>
    <x v="4"/>
  </r>
  <r>
    <n v="836"/>
    <s v="DESMADRE Full Album + Press Kit"/>
    <s v="An album you can bring home to mom."/>
    <n v="5000"/>
    <n v="5046.5200000000004"/>
    <x v="0"/>
    <x v="0"/>
    <x v="0"/>
    <n v="1381108918"/>
    <n v="1378516918"/>
    <b v="0"/>
    <n v="46"/>
    <b v="1"/>
    <x v="11"/>
    <n v="101"/>
    <n v="109.70699999999999"/>
    <x v="4"/>
  </r>
  <r>
    <n v="837"/>
    <s v="Take 147 - Nothin' to Lose CD Project"/>
    <s v="Take 147 is currently in the process of recording the debut album called, &quot;Nothin' to Lose&quot;."/>
    <n v="2500"/>
    <n v="3045"/>
    <x v="0"/>
    <x v="0"/>
    <x v="0"/>
    <n v="1398988662"/>
    <n v="1396396662"/>
    <b v="0"/>
    <n v="62"/>
    <b v="1"/>
    <x v="11"/>
    <n v="122"/>
    <n v="49.112900000000003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x v="0"/>
    <n v="1326835985"/>
    <n v="1324243985"/>
    <b v="0"/>
    <n v="61"/>
    <b v="1"/>
    <x v="11"/>
    <n v="145"/>
    <n v="47.6721"/>
    <x v="4"/>
  </r>
  <r>
    <n v="839"/>
    <s v="The Waffle Stompers - We'll Never Die"/>
    <s v="The Waffle Stompers need your support to keep doing what we love--go on tour, make music and music videos."/>
    <n v="5000"/>
    <n v="5830.83"/>
    <x v="0"/>
    <x v="0"/>
    <x v="0"/>
    <n v="1348337956"/>
    <n v="1345745956"/>
    <b v="0"/>
    <n v="96"/>
    <b v="1"/>
    <x v="11"/>
    <n v="117"/>
    <n v="60.7378"/>
    <x v="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x v="0"/>
    <n v="1474694787"/>
    <n v="1472102787"/>
    <b v="0"/>
    <n v="190"/>
    <b v="1"/>
    <x v="12"/>
    <n v="120"/>
    <n v="63.377200000000002"/>
    <x v="4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x v="0"/>
    <n v="1415653663"/>
    <n v="1413058063"/>
    <b v="1"/>
    <n v="94"/>
    <b v="1"/>
    <x v="12"/>
    <n v="101"/>
    <n v="53.893599999999999"/>
    <x v="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x v="5"/>
    <n v="1381723140"/>
    <n v="1378735983"/>
    <b v="1"/>
    <n v="39"/>
    <b v="1"/>
    <x v="12"/>
    <n v="104"/>
    <n v="66.871799999999993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x v="0"/>
    <n v="1481184000"/>
    <n v="1479708680"/>
    <b v="0"/>
    <n v="127"/>
    <b v="1"/>
    <x v="12"/>
    <n v="267"/>
    <n v="63.102400000000003"/>
    <x v="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x v="0"/>
    <n v="1414817940"/>
    <n v="1411489552"/>
    <b v="1"/>
    <n v="159"/>
    <b v="1"/>
    <x v="12"/>
    <n v="194"/>
    <n v="36.628900000000002"/>
    <x v="4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x v="0"/>
    <n v="1473047940"/>
    <n v="1469595396"/>
    <b v="0"/>
    <n v="177"/>
    <b v="1"/>
    <x v="12"/>
    <n v="120"/>
    <n v="34.005699999999997"/>
    <x v="4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x v="1"/>
    <n v="1394460000"/>
    <n v="1393233855"/>
    <b v="0"/>
    <n v="47"/>
    <b v="1"/>
    <x v="12"/>
    <n v="122"/>
    <n v="28.5534"/>
    <x v="4"/>
  </r>
  <r>
    <n v="847"/>
    <s v="CENTROPYMUSIC"/>
    <s v="MUSIC WITH MEANING!  MUSIC THAT MATTERS!!!"/>
    <n v="10"/>
    <n v="10"/>
    <x v="0"/>
    <x v="0"/>
    <x v="0"/>
    <n v="1436555376"/>
    <n v="1433963376"/>
    <b v="0"/>
    <n v="1"/>
    <b v="1"/>
    <x v="12"/>
    <n v="100"/>
    <n v="10"/>
    <x v="4"/>
  </r>
  <r>
    <n v="848"/>
    <s v="God Am"/>
    <s v="God Am, a Grunge/Doom metal band, who have been trying to fund the production of our EP to bring you a unique aural assault."/>
    <n v="300"/>
    <n v="300"/>
    <x v="0"/>
    <x v="0"/>
    <x v="0"/>
    <n v="1429038033"/>
    <n v="1426446033"/>
    <b v="0"/>
    <n v="16"/>
    <b v="1"/>
    <x v="12"/>
    <n v="100"/>
    <n v="18.75"/>
    <x v="4"/>
  </r>
  <r>
    <n v="849"/>
    <s v="The Nightingale: A Gothic Fairytale"/>
    <s v="&quot;Guard your passion as if your life depended on it, for well it might!&quot;_x000d_Join Nightingale in her journey through the Poison Garden."/>
    <n v="4000"/>
    <n v="4796"/>
    <x v="0"/>
    <x v="0"/>
    <x v="0"/>
    <n v="1426473264"/>
    <n v="1424057664"/>
    <b v="0"/>
    <n v="115"/>
    <b v="1"/>
    <x v="12"/>
    <n v="120"/>
    <n v="41.704300000000003"/>
    <x v="4"/>
  </r>
  <r>
    <n v="850"/>
    <s v="Yet Further: Sioum's Second Full-Length Album"/>
    <s v="Help Chicago-based instrumental group Sioum complete the production of their 2nd full-length album."/>
    <n v="4000"/>
    <n v="6207"/>
    <x v="0"/>
    <x v="0"/>
    <x v="0"/>
    <n v="1461560340"/>
    <n v="1458762717"/>
    <b v="0"/>
    <n v="133"/>
    <b v="1"/>
    <x v="12"/>
    <n v="155"/>
    <n v="46.669199999999996"/>
    <x v="4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x v="3"/>
    <n v="1469994300"/>
    <n v="1464815253"/>
    <b v="0"/>
    <n v="70"/>
    <b v="1"/>
    <x v="12"/>
    <n v="130"/>
    <n v="37.2714"/>
    <x v="4"/>
  </r>
  <r>
    <n v="852"/>
    <s v="Covers Album - Limited Vinyl Pressing"/>
    <s v="Limited edition 2x12&quot; vinyl pressing of our latest album &quot;Who Do You Think We Are?&quot;"/>
    <n v="3500"/>
    <n v="3674"/>
    <x v="0"/>
    <x v="0"/>
    <x v="0"/>
    <n v="1477342800"/>
    <n v="1476386395"/>
    <b v="0"/>
    <n v="62"/>
    <b v="1"/>
    <x v="12"/>
    <n v="105"/>
    <n v="59.258099999999999"/>
    <x v="4"/>
  </r>
  <r>
    <n v="853"/>
    <s v="sloggoth"/>
    <s v="Help release a CD of sloggoth's first album &quot;sloggoth&quot;.  All contributors of $5 or more get a CD when the goal is met!"/>
    <n v="300"/>
    <n v="300"/>
    <x v="0"/>
    <x v="0"/>
    <x v="0"/>
    <n v="1424116709"/>
    <n v="1421524709"/>
    <b v="0"/>
    <n v="10"/>
    <b v="1"/>
    <x v="12"/>
    <n v="100"/>
    <n v="30"/>
    <x v="4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x v="0"/>
    <n v="1482901546"/>
    <n v="1480309546"/>
    <b v="0"/>
    <n v="499"/>
    <b v="1"/>
    <x v="12"/>
    <n v="118"/>
    <n v="65.862300000000005"/>
    <x v="4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x v="0"/>
    <n v="1469329217"/>
    <n v="1466737217"/>
    <b v="0"/>
    <n v="47"/>
    <b v="1"/>
    <x v="12"/>
    <n v="103"/>
    <n v="31.914899999999999"/>
    <x v="4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x v="3"/>
    <n v="1477422000"/>
    <n v="1472282956"/>
    <b v="0"/>
    <n v="28"/>
    <b v="1"/>
    <x v="12"/>
    <n v="218"/>
    <n v="19.464300000000001"/>
    <x v="4"/>
  </r>
  <r>
    <n v="857"/>
    <s v="A Reason To Breathe - DEBUT ALBUM"/>
    <s v="Modern Post-Hardcore/Electro music (Hardstyle, EDM, Trap, Dubstep, Dembow, House)."/>
    <n v="1200"/>
    <n v="1200"/>
    <x v="0"/>
    <x v="3"/>
    <x v="3"/>
    <n v="1448463431"/>
    <n v="1444831031"/>
    <b v="0"/>
    <n v="24"/>
    <b v="1"/>
    <x v="12"/>
    <n v="100"/>
    <n v="50"/>
    <x v="4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x v="1"/>
    <n v="1429138740"/>
    <n v="1426528418"/>
    <b v="0"/>
    <n v="76"/>
    <b v="1"/>
    <x v="12"/>
    <n v="144"/>
    <n v="22.7378"/>
    <x v="4"/>
  </r>
  <r>
    <n v="859"/>
    <s v="Rise With Us Campaign"/>
    <s v="We are heading to the studio to create our second album and we want you to be right there with us!"/>
    <n v="4000"/>
    <n v="4187"/>
    <x v="0"/>
    <x v="0"/>
    <x v="0"/>
    <n v="1433376000"/>
    <n v="1430768468"/>
    <b v="0"/>
    <n v="98"/>
    <b v="1"/>
    <x v="12"/>
    <n v="105"/>
    <n v="42.724499999999999"/>
    <x v="4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x v="0"/>
    <n v="1385123713"/>
    <n v="1382528113"/>
    <b v="0"/>
    <n v="48"/>
    <b v="0"/>
    <x v="13"/>
    <n v="18"/>
    <n v="52.916699999999999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x v="0"/>
    <n v="1474067404"/>
    <n v="1471475404"/>
    <b v="0"/>
    <n v="2"/>
    <b v="0"/>
    <x v="13"/>
    <n v="2"/>
    <n v="50.5"/>
    <x v="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x v="1"/>
    <n v="1384179548"/>
    <n v="1381583948"/>
    <b v="0"/>
    <n v="4"/>
    <b v="0"/>
    <x v="13"/>
    <n v="0"/>
    <n v="42.5"/>
    <x v="4"/>
  </r>
  <r>
    <n v="863"/>
    <s v="Help Fund Jason's Debut Jazz CD &quot;Exodus&quot;"/>
    <s v="I'm making the move from a side man in local groups to the leader with this debut jazz CD project."/>
    <n v="2000"/>
    <n v="90"/>
    <x v="2"/>
    <x v="0"/>
    <x v="0"/>
    <n v="1329014966"/>
    <n v="1326422966"/>
    <b v="0"/>
    <n v="5"/>
    <b v="0"/>
    <x v="13"/>
    <n v="5"/>
    <n v="18"/>
    <x v="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x v="0"/>
    <n v="1381917540"/>
    <n v="1379990038"/>
    <b v="0"/>
    <n v="79"/>
    <b v="0"/>
    <x v="13"/>
    <n v="42"/>
    <n v="34.177199999999999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x v="0"/>
    <n v="1358361197"/>
    <n v="1353177197"/>
    <b v="0"/>
    <n v="2"/>
    <b v="0"/>
    <x v="13"/>
    <n v="2"/>
    <n v="22.5"/>
    <x v="4"/>
  </r>
  <r>
    <n v="866"/>
    <s v="California Dreamin' Tour 2015"/>
    <s v="Drivetime heads to Cali for summer tour supported by @Smoothjazz.com &amp; @JJZPhilly  #Spaghettini #The Roxy"/>
    <n v="3500"/>
    <n v="640"/>
    <x v="2"/>
    <x v="0"/>
    <x v="0"/>
    <n v="1425136200"/>
    <n v="1421853518"/>
    <b v="0"/>
    <n v="11"/>
    <b v="0"/>
    <x v="13"/>
    <n v="18"/>
    <n v="58.181800000000003"/>
    <x v="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x v="0"/>
    <n v="1259643540"/>
    <n v="1254450706"/>
    <b v="0"/>
    <n v="11"/>
    <b v="0"/>
    <x v="13"/>
    <n v="24"/>
    <n v="109.1818"/>
    <x v="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x v="0"/>
    <n v="1389055198"/>
    <n v="1386463198"/>
    <b v="0"/>
    <n v="1"/>
    <b v="0"/>
    <x v="13"/>
    <n v="0"/>
    <n v="50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x v="0"/>
    <n v="1365448657"/>
    <n v="1362860257"/>
    <b v="0"/>
    <n v="3"/>
    <b v="0"/>
    <x v="13"/>
    <n v="12"/>
    <n v="346.66669999999999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x v="1"/>
    <n v="1377995523"/>
    <n v="1375403523"/>
    <b v="0"/>
    <n v="5"/>
    <b v="0"/>
    <x v="13"/>
    <n v="0"/>
    <n v="12.4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x v="0"/>
    <n v="1385735295"/>
    <n v="1383139695"/>
    <b v="0"/>
    <n v="12"/>
    <b v="0"/>
    <x v="13"/>
    <n v="5"/>
    <n v="27.083300000000001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x v="0"/>
    <n v="1299786527"/>
    <n v="1295898527"/>
    <b v="0"/>
    <n v="2"/>
    <b v="0"/>
    <x v="13"/>
    <n v="1"/>
    <n v="32.5"/>
    <x v="4"/>
  </r>
  <r>
    <n v="873"/>
    <s v="The Dreamer-An Original Jazz CD"/>
    <s v="Fall in love with &quot;The Dreamer&quot;, new original music from trumpeter Freddie Dunn!"/>
    <n v="3500"/>
    <n v="45"/>
    <x v="2"/>
    <x v="0"/>
    <x v="0"/>
    <n v="1352610040"/>
    <n v="1349150440"/>
    <b v="0"/>
    <n v="5"/>
    <b v="0"/>
    <x v="13"/>
    <n v="1"/>
    <n v="9"/>
    <x v="4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x v="0"/>
    <n v="1367676034"/>
    <n v="1365084034"/>
    <b v="0"/>
    <n v="21"/>
    <b v="0"/>
    <x v="13"/>
    <n v="24"/>
    <n v="34.761899999999997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x v="0"/>
    <n v="1442856131"/>
    <n v="1441128131"/>
    <b v="0"/>
    <n v="0"/>
    <b v="0"/>
    <x v="13"/>
    <n v="0"/>
    <s v="no backers"/>
    <x v="4"/>
  </r>
  <r>
    <n v="876"/>
    <s v="Sound Of Dobells"/>
    <s v="What was the greatest record shop ever?  DOBELLS!"/>
    <n v="3152"/>
    <n v="1286"/>
    <x v="2"/>
    <x v="1"/>
    <x v="1"/>
    <n v="1359978927"/>
    <n v="1357127727"/>
    <b v="0"/>
    <n v="45"/>
    <b v="0"/>
    <x v="13"/>
    <n v="41"/>
    <n v="28.5778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x v="0"/>
    <n v="1387479360"/>
    <n v="1384887360"/>
    <b v="0"/>
    <n v="29"/>
    <b v="0"/>
    <x v="13"/>
    <n v="68"/>
    <n v="46.586199999999998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x v="0"/>
    <n v="1293082524"/>
    <n v="1290490524"/>
    <b v="0"/>
    <n v="2"/>
    <b v="0"/>
    <x v="13"/>
    <n v="1"/>
    <n v="32.5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x v="0"/>
    <n v="1338321305"/>
    <n v="1336506905"/>
    <b v="0"/>
    <n v="30"/>
    <b v="0"/>
    <x v="13"/>
    <n v="31"/>
    <n v="21.466699999999999"/>
    <x v="4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x v="0"/>
    <n v="1351582938"/>
    <n v="1348731738"/>
    <b v="0"/>
    <n v="8"/>
    <b v="0"/>
    <x v="14"/>
    <n v="3"/>
    <n v="14.125"/>
    <x v="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x v="0"/>
    <n v="1326520886"/>
    <n v="1322632886"/>
    <b v="0"/>
    <n v="1"/>
    <b v="0"/>
    <x v="14"/>
    <n v="1"/>
    <n v="30"/>
    <x v="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x v="0"/>
    <n v="1315341550"/>
    <n v="1312490350"/>
    <b v="0"/>
    <n v="14"/>
    <b v="0"/>
    <x v="14"/>
    <n v="20"/>
    <n v="21.571400000000001"/>
    <x v="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x v="0"/>
    <n v="1456957635"/>
    <n v="1451773635"/>
    <b v="0"/>
    <n v="24"/>
    <b v="0"/>
    <x v="14"/>
    <n v="40"/>
    <n v="83.375"/>
    <x v="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x v="0"/>
    <n v="1336789860"/>
    <n v="1331666146"/>
    <b v="0"/>
    <n v="2"/>
    <b v="0"/>
    <x v="14"/>
    <n v="1"/>
    <n v="10"/>
    <x v="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x v="0"/>
    <n v="1483137311"/>
    <n v="1481322911"/>
    <b v="0"/>
    <n v="21"/>
    <b v="0"/>
    <x v="14"/>
    <n v="75"/>
    <n v="35.714300000000001"/>
    <x v="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x v="0"/>
    <n v="1473972813"/>
    <n v="1471812813"/>
    <b v="0"/>
    <n v="7"/>
    <b v="0"/>
    <x v="14"/>
    <n v="41"/>
    <n v="29.285699999999999"/>
    <x v="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x v="0"/>
    <n v="1338159655"/>
    <n v="1335567655"/>
    <b v="0"/>
    <n v="0"/>
    <b v="0"/>
    <x v="14"/>
    <n v="0"/>
    <s v="no backers"/>
    <x v="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x v="0"/>
    <n v="1314856800"/>
    <n v="1311789885"/>
    <b v="0"/>
    <n v="4"/>
    <b v="0"/>
    <x v="14"/>
    <n v="7"/>
    <n v="18"/>
    <x v="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x v="0"/>
    <n v="1412534943"/>
    <n v="1409942943"/>
    <b v="0"/>
    <n v="32"/>
    <b v="0"/>
    <x v="14"/>
    <n v="9"/>
    <n v="73.760000000000005"/>
    <x v="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x v="0"/>
    <n v="1385055979"/>
    <n v="1382460379"/>
    <b v="0"/>
    <n v="4"/>
    <b v="0"/>
    <x v="14"/>
    <n v="4"/>
    <n v="31.25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x v="0"/>
    <n v="1408581930"/>
    <n v="1405989930"/>
    <b v="0"/>
    <n v="9"/>
    <b v="0"/>
    <x v="14"/>
    <n v="3"/>
    <n v="28.8889"/>
    <x v="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x v="0"/>
    <n v="1280635200"/>
    <n v="1273121283"/>
    <b v="0"/>
    <n v="17"/>
    <b v="0"/>
    <x v="14"/>
    <n v="41"/>
    <n v="143.8235"/>
    <x v="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x v="0"/>
    <n v="1427920363"/>
    <n v="1425331963"/>
    <b v="0"/>
    <n v="5"/>
    <b v="0"/>
    <x v="14"/>
    <n v="10"/>
    <n v="40"/>
    <x v="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x v="0"/>
    <n v="1465169610"/>
    <n v="1462577610"/>
    <b v="0"/>
    <n v="53"/>
    <b v="0"/>
    <x v="14"/>
    <n v="39"/>
    <n v="147.81129999999999"/>
    <x v="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x v="0"/>
    <n v="1287975829"/>
    <n v="1284087829"/>
    <b v="0"/>
    <n v="7"/>
    <b v="0"/>
    <x v="14"/>
    <n v="2"/>
    <n v="27.857099999999999"/>
    <x v="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x v="0"/>
    <n v="1440734400"/>
    <n v="1438549026"/>
    <b v="0"/>
    <n v="72"/>
    <b v="0"/>
    <x v="14"/>
    <n v="40"/>
    <n v="44.444400000000002"/>
    <x v="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x v="0"/>
    <n v="1354123908"/>
    <n v="1351528308"/>
    <b v="0"/>
    <n v="0"/>
    <b v="0"/>
    <x v="14"/>
    <n v="0"/>
    <s v="no backers"/>
    <x v="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x v="0"/>
    <n v="1326651110"/>
    <n v="1322763110"/>
    <b v="0"/>
    <n v="2"/>
    <b v="0"/>
    <x v="14"/>
    <n v="3"/>
    <n v="35"/>
    <x v="4"/>
  </r>
  <r>
    <n v="899"/>
    <s v="Lets get 48/14 pressed!!!"/>
    <s v="Lets get 48/14 pressed and in your cd players,ipods,blogs, and facebook status'. Lets get it everywhere!"/>
    <n v="750"/>
    <n v="280"/>
    <x v="2"/>
    <x v="0"/>
    <x v="0"/>
    <n v="1306549362"/>
    <n v="1302661362"/>
    <b v="0"/>
    <n v="8"/>
    <b v="0"/>
    <x v="14"/>
    <n v="37"/>
    <n v="35"/>
    <x v="4"/>
  </r>
  <r>
    <n v="900"/>
    <s v="Project Revive: Protecting the Creative Impulse"/>
    <s v="With Project Revive, I aim to protect and nurture the creative impulse through music."/>
    <n v="5000"/>
    <n v="21"/>
    <x v="2"/>
    <x v="0"/>
    <x v="0"/>
    <n v="1459365802"/>
    <n v="1456777402"/>
    <b v="0"/>
    <n v="2"/>
    <b v="0"/>
    <x v="13"/>
    <n v="0"/>
    <n v="10.5"/>
    <x v="4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x v="0"/>
    <n v="1276024260"/>
    <n v="1272050914"/>
    <b v="0"/>
    <n v="0"/>
    <b v="0"/>
    <x v="13"/>
    <n v="0"/>
    <s v="no backers"/>
    <x v="4"/>
  </r>
  <r>
    <n v="902"/>
    <s v="MISTER BROWN"/>
    <s v="I'VE STARTED A BRAND NEW ALBUM THAT WILL FEATURE ACID JAZZ, FUNK, ROCK, AND DANCE WITH THE PROMISE OF TOURING NEXT YEAR IN THE USA"/>
    <n v="30000"/>
    <n v="90"/>
    <x v="2"/>
    <x v="0"/>
    <x v="0"/>
    <n v="1409412600"/>
    <n v="1404947422"/>
    <b v="0"/>
    <n v="3"/>
    <b v="0"/>
    <x v="13"/>
    <n v="0"/>
    <n v="30"/>
    <x v="4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x v="0"/>
    <n v="1348367100"/>
    <n v="1346180780"/>
    <b v="0"/>
    <n v="4"/>
    <b v="0"/>
    <x v="13"/>
    <n v="3"/>
    <n v="40"/>
    <x v="4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x v="0"/>
    <n v="1451786137"/>
    <n v="1449194137"/>
    <b v="0"/>
    <n v="3"/>
    <b v="0"/>
    <x v="13"/>
    <n v="0"/>
    <n v="50.333300000000001"/>
    <x v="4"/>
  </r>
  <r>
    <n v="905"/>
    <s v="Jazz For Everyone!"/>
    <s v="Working hard to get into the studio to record, produce, and edit my break out CD. I hope to realize my vision!"/>
    <n v="6500"/>
    <n v="196"/>
    <x v="2"/>
    <x v="0"/>
    <x v="0"/>
    <n v="1295847926"/>
    <n v="1290663926"/>
    <b v="0"/>
    <n v="6"/>
    <b v="0"/>
    <x v="13"/>
    <n v="3"/>
    <n v="32.666699999999999"/>
    <x v="4"/>
  </r>
  <r>
    <n v="906"/>
    <s v="24th Music Presents Channeling Motown (Live)"/>
    <s v="The DMV's most respected saxophonist pay tribute to Motown."/>
    <n v="15000"/>
    <n v="0"/>
    <x v="2"/>
    <x v="0"/>
    <x v="0"/>
    <n v="1394681590"/>
    <n v="1392093190"/>
    <b v="0"/>
    <n v="0"/>
    <b v="0"/>
    <x v="13"/>
    <n v="0"/>
    <s v="no backers"/>
    <x v="4"/>
  </r>
  <r>
    <n v="907"/>
    <s v="Greg Chambers Saxophone CD"/>
    <s v="Greg Chambers' self-titled CD needs support for post production, replication, and promotion."/>
    <n v="2900"/>
    <n v="0"/>
    <x v="2"/>
    <x v="0"/>
    <x v="0"/>
    <n v="1315715823"/>
    <n v="1313123823"/>
    <b v="0"/>
    <n v="0"/>
    <b v="0"/>
    <x v="13"/>
    <n v="0"/>
    <s v="no backers"/>
    <x v="4"/>
  </r>
  <r>
    <n v="908"/>
    <s v="Help Tony Copeland and get free cd's and mp3's"/>
    <s v="This project is designed to help protect the environment by using Eco-friendly product packaging."/>
    <n v="2500"/>
    <n v="0"/>
    <x v="2"/>
    <x v="0"/>
    <x v="0"/>
    <n v="1280206740"/>
    <n v="1276283655"/>
    <b v="0"/>
    <n v="0"/>
    <b v="0"/>
    <x v="13"/>
    <n v="0"/>
    <s v="no backers"/>
    <x v="4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x v="0"/>
    <n v="1343016000"/>
    <n v="1340296440"/>
    <b v="0"/>
    <n v="8"/>
    <b v="0"/>
    <x v="13"/>
    <n v="3"/>
    <n v="65"/>
    <x v="4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x v="1"/>
    <n v="1488546319"/>
    <n v="1483362319"/>
    <b v="0"/>
    <n v="5"/>
    <b v="0"/>
    <x v="13"/>
    <n v="22"/>
    <n v="24.6"/>
    <x v="4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x v="0"/>
    <n v="1390522045"/>
    <n v="1388707645"/>
    <b v="0"/>
    <n v="0"/>
    <b v="0"/>
    <x v="13"/>
    <n v="0"/>
    <s v="no backers"/>
    <x v="4"/>
  </r>
  <r>
    <n v="912"/>
    <s v="Triad a new album by James Murrell"/>
    <s v="My new album will be called Triad, an album of original music performed by me &amp; guest musical artists."/>
    <n v="3500"/>
    <n v="30"/>
    <x v="2"/>
    <x v="0"/>
    <x v="0"/>
    <n v="1355197047"/>
    <n v="1350009447"/>
    <b v="0"/>
    <n v="2"/>
    <b v="0"/>
    <x v="13"/>
    <n v="1"/>
    <n v="15"/>
    <x v="4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x v="0"/>
    <n v="1336188019"/>
    <n v="1333596019"/>
    <b v="0"/>
    <n v="24"/>
    <b v="0"/>
    <x v="13"/>
    <n v="7"/>
    <n v="82.583299999999994"/>
    <x v="4"/>
  </r>
  <r>
    <n v="914"/>
    <s v="Soul Of Man Video Project"/>
    <s v="This project is for the making of a music video. All funds will go towards production costs for this event only."/>
    <n v="1500"/>
    <n v="0"/>
    <x v="2"/>
    <x v="0"/>
    <x v="0"/>
    <n v="1345918747"/>
    <n v="1343326747"/>
    <b v="0"/>
    <n v="0"/>
    <b v="0"/>
    <x v="13"/>
    <n v="0"/>
    <s v="no backers"/>
    <x v="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x v="0"/>
    <n v="1330577940"/>
    <n v="1327853914"/>
    <b v="0"/>
    <n v="9"/>
    <b v="0"/>
    <x v="13"/>
    <n v="6"/>
    <n v="41.666699999999999"/>
    <x v="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x v="0"/>
    <n v="1287723600"/>
    <n v="1284409734"/>
    <b v="0"/>
    <n v="0"/>
    <b v="0"/>
    <x v="13"/>
    <n v="0"/>
    <s v="no backers"/>
    <x v="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x v="0"/>
    <n v="1405305000"/>
    <n v="1402612730"/>
    <b v="0"/>
    <n v="1"/>
    <b v="0"/>
    <x v="13"/>
    <n v="1"/>
    <n v="30"/>
    <x v="4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x v="1"/>
    <n v="1417474761"/>
    <n v="1414879161"/>
    <b v="0"/>
    <n v="10"/>
    <b v="0"/>
    <x v="13"/>
    <n v="5"/>
    <n v="19.600000000000001"/>
    <x v="4"/>
  </r>
  <r>
    <n v="919"/>
    <s v="Jazz CD:  Out of The Blue"/>
    <s v="Cool jazz with a New Orleans flavor."/>
    <n v="20000"/>
    <n v="100"/>
    <x v="2"/>
    <x v="0"/>
    <x v="0"/>
    <n v="1355930645"/>
    <n v="1352906645"/>
    <b v="0"/>
    <n v="1"/>
    <b v="0"/>
    <x v="13"/>
    <n v="1"/>
    <n v="100"/>
    <x v="4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x v="0"/>
    <n v="1384448822"/>
    <n v="1381853222"/>
    <b v="0"/>
    <n v="0"/>
    <b v="0"/>
    <x v="13"/>
    <n v="0"/>
    <s v="no backers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x v="0"/>
    <n v="1323666376"/>
    <n v="1320033976"/>
    <b v="0"/>
    <n v="20"/>
    <b v="0"/>
    <x v="13"/>
    <n v="31"/>
    <n v="231.75"/>
    <x v="4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x v="0"/>
    <n v="1412167393"/>
    <n v="1409143393"/>
    <b v="0"/>
    <n v="30"/>
    <b v="0"/>
    <x v="13"/>
    <n v="21"/>
    <n v="189.33330000000001"/>
    <x v="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x v="0"/>
    <n v="1416614523"/>
    <n v="1414018923"/>
    <b v="0"/>
    <n v="6"/>
    <b v="0"/>
    <x v="13"/>
    <n v="2"/>
    <n v="55"/>
    <x v="4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x v="0"/>
    <n v="1360795069"/>
    <n v="1358203069"/>
    <b v="0"/>
    <n v="15"/>
    <b v="0"/>
    <x v="13"/>
    <n v="11"/>
    <n v="21.8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x v="0"/>
    <n v="1385590111"/>
    <n v="1382994511"/>
    <b v="0"/>
    <n v="5"/>
    <b v="0"/>
    <x v="13"/>
    <n v="3"/>
    <n v="32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x v="0"/>
    <n v="1278628800"/>
    <n v="1276043330"/>
    <b v="0"/>
    <n v="0"/>
    <b v="0"/>
    <x v="13"/>
    <n v="0"/>
    <s v="no backers"/>
    <x v="4"/>
  </r>
  <r>
    <n v="927"/>
    <s v="JETRO DA SILVA FUNK PROJECT"/>
    <s v="Studio CD/DVD Solo project of Pianist &amp; Keyboardist Jetro da Silva"/>
    <n v="20000"/>
    <n v="0"/>
    <x v="2"/>
    <x v="0"/>
    <x v="0"/>
    <n v="1337024695"/>
    <n v="1334432695"/>
    <b v="0"/>
    <n v="0"/>
    <b v="0"/>
    <x v="13"/>
    <n v="0"/>
    <s v="no backers"/>
    <x v="4"/>
  </r>
  <r>
    <n v="928"/>
    <s v="In a Jazzy Motown"/>
    <s v="A real Motown Backup singer on 22 gold and platinum albums headlines her own Jazz CD of Motown songs."/>
    <n v="14500"/>
    <n v="1575"/>
    <x v="2"/>
    <x v="0"/>
    <x v="0"/>
    <n v="1353196800"/>
    <n v="1348864913"/>
    <b v="0"/>
    <n v="28"/>
    <b v="0"/>
    <x v="13"/>
    <n v="11"/>
    <n v="56.25"/>
    <x v="4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x v="0"/>
    <n v="1333946569"/>
    <n v="1331358169"/>
    <b v="0"/>
    <n v="0"/>
    <b v="0"/>
    <x v="13"/>
    <n v="0"/>
    <s v="no backers"/>
    <x v="4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x v="0"/>
    <n v="1277501520"/>
    <n v="1273874306"/>
    <b v="0"/>
    <n v="5"/>
    <b v="0"/>
    <x v="13"/>
    <n v="38"/>
    <n v="69"/>
    <x v="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x v="1"/>
    <n v="1395007200"/>
    <n v="1392021502"/>
    <b v="0"/>
    <n v="7"/>
    <b v="0"/>
    <x v="13"/>
    <n v="7"/>
    <n v="18.714300000000001"/>
    <x v="4"/>
  </r>
  <r>
    <n v="932"/>
    <s v="Mandy Harvey Christmas Album"/>
    <s v="Help me to create my 3rd album, a Christmas CD with 16 Holiday/Original favorites!"/>
    <n v="9500"/>
    <n v="1381"/>
    <x v="2"/>
    <x v="0"/>
    <x v="0"/>
    <n v="1363990545"/>
    <n v="1360106145"/>
    <b v="0"/>
    <n v="30"/>
    <b v="0"/>
    <x v="13"/>
    <n v="15"/>
    <n v="46.033299999999997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x v="0"/>
    <n v="1399867409"/>
    <n v="1394683409"/>
    <b v="0"/>
    <n v="2"/>
    <b v="0"/>
    <x v="13"/>
    <n v="6"/>
    <n v="60"/>
    <x v="4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x v="5"/>
    <n v="1399183200"/>
    <n v="1396633284"/>
    <b v="0"/>
    <n v="30"/>
    <b v="0"/>
    <x v="13"/>
    <n v="30"/>
    <n v="50.666699999999999"/>
    <x v="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x v="0"/>
    <n v="1454054429"/>
    <n v="1451462429"/>
    <b v="0"/>
    <n v="2"/>
    <b v="0"/>
    <x v="13"/>
    <n v="1"/>
    <n v="25"/>
    <x v="4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x v="0"/>
    <n v="1326916800"/>
    <n v="1323131689"/>
    <b v="0"/>
    <n v="0"/>
    <b v="0"/>
    <x v="13"/>
    <n v="0"/>
    <s v="no backers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x v="0"/>
    <n v="1383509357"/>
    <n v="1380913757"/>
    <b v="0"/>
    <n v="2"/>
    <b v="0"/>
    <x v="13"/>
    <n v="1"/>
    <n v="20"/>
    <x v="4"/>
  </r>
  <r>
    <n v="938"/>
    <s v="Celebrating American Jazz &amp; Soul Music"/>
    <s v="Creating new avenues of exposure for young Jazz &amp; Soul artists_x000d_to express their Art of Music."/>
    <n v="7000"/>
    <n v="25"/>
    <x v="2"/>
    <x v="0"/>
    <x v="0"/>
    <n v="1346585448"/>
    <n v="1343993448"/>
    <b v="0"/>
    <n v="1"/>
    <b v="0"/>
    <x v="13"/>
    <n v="0"/>
    <n v="25"/>
    <x v="4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x v="0"/>
    <n v="1372622280"/>
    <n v="1369246738"/>
    <b v="0"/>
    <n v="2"/>
    <b v="0"/>
    <x v="13"/>
    <n v="1"/>
    <n v="2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x v="0"/>
    <n v="1439251926"/>
    <n v="1435363926"/>
    <b v="0"/>
    <n v="14"/>
    <b v="0"/>
    <x v="8"/>
    <n v="17"/>
    <n v="110.28570000000001"/>
    <x v="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x v="0"/>
    <n v="1486693145"/>
    <n v="1484101145"/>
    <b v="0"/>
    <n v="31"/>
    <b v="0"/>
    <x v="8"/>
    <n v="2"/>
    <n v="37.451599999999999"/>
    <x v="2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x v="0"/>
    <n v="1455826460"/>
    <n v="1452716060"/>
    <b v="0"/>
    <n v="16"/>
    <b v="0"/>
    <x v="8"/>
    <n v="9"/>
    <n v="41.75"/>
    <x v="2"/>
  </r>
  <r>
    <n v="943"/>
    <s v="SleepMode"/>
    <s v="A mask for home or travel that will give you the best, undisturbed sleep of your life."/>
    <n v="3000"/>
    <n v="289"/>
    <x v="2"/>
    <x v="0"/>
    <x v="0"/>
    <n v="1480438905"/>
    <n v="1477843305"/>
    <b v="0"/>
    <n v="12"/>
    <b v="0"/>
    <x v="8"/>
    <n v="10"/>
    <n v="24.083300000000001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x v="0"/>
    <n v="1460988000"/>
    <n v="1458050450"/>
    <b v="0"/>
    <n v="96"/>
    <b v="0"/>
    <x v="8"/>
    <n v="13"/>
    <n v="69.406300000000002"/>
    <x v="2"/>
  </r>
  <r>
    <n v="945"/>
    <s v="CT BAND"/>
    <s v="Make your watch Smart ! CT Band is an ultra-thin, high-tech smart watch-strap awarded twice at CES 2017 las vegas"/>
    <n v="100000"/>
    <n v="2484"/>
    <x v="2"/>
    <x v="6"/>
    <x v="3"/>
    <n v="1487462340"/>
    <n v="1482958626"/>
    <b v="0"/>
    <n v="16"/>
    <b v="0"/>
    <x v="8"/>
    <n v="2"/>
    <n v="155.25"/>
    <x v="2"/>
  </r>
  <r>
    <n v="946"/>
    <s v="OmniTrade Apron"/>
    <s v="Soft edged-Hard working. The perfect wearable organization for the home and professional shop."/>
    <n v="15000"/>
    <n v="286"/>
    <x v="2"/>
    <x v="0"/>
    <x v="0"/>
    <n v="1473444048"/>
    <n v="1470852048"/>
    <b v="0"/>
    <n v="5"/>
    <b v="0"/>
    <x v="8"/>
    <n v="2"/>
    <n v="57.2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x v="0"/>
    <n v="1467312306"/>
    <n v="1462128306"/>
    <b v="0"/>
    <n v="0"/>
    <b v="0"/>
    <x v="8"/>
    <n v="0"/>
    <s v="no backers"/>
    <x v="2"/>
  </r>
  <r>
    <n v="948"/>
    <s v="Led Shirt - WiFi Controlled"/>
    <s v="T-Shirt with Led panel controlled by Android app over WiFi. _x000d_Multiple shirts, games, text, video effects support,"/>
    <n v="4000"/>
    <n v="480"/>
    <x v="2"/>
    <x v="9"/>
    <x v="3"/>
    <n v="1457812364"/>
    <n v="1455220364"/>
    <b v="0"/>
    <n v="8"/>
    <b v="0"/>
    <x v="8"/>
    <n v="12"/>
    <n v="60"/>
    <x v="2"/>
  </r>
  <r>
    <n v="949"/>
    <s v="INBED"/>
    <s v="Der INBED ist ein innovatives Multisensor-Wearable fÃ¼r die SturzprÃ¤vention motorisch eingeschrÃ¤nkter Personen."/>
    <n v="20000"/>
    <n v="273"/>
    <x v="2"/>
    <x v="12"/>
    <x v="3"/>
    <n v="1456016576"/>
    <n v="1450832576"/>
    <b v="0"/>
    <n v="7"/>
    <b v="0"/>
    <x v="8"/>
    <n v="1"/>
    <n v="39"/>
    <x v="2"/>
  </r>
  <r>
    <n v="950"/>
    <s v="EZC Smartlight"/>
    <s v="Rider worn tail light brake light. Adheres to virtually any coat, jacket or vest. Stays on even when you get off."/>
    <n v="5000"/>
    <n v="1402"/>
    <x v="2"/>
    <x v="5"/>
    <x v="5"/>
    <n v="1453053661"/>
    <n v="1450461661"/>
    <b v="0"/>
    <n v="24"/>
    <b v="0"/>
    <x v="8"/>
    <n v="28"/>
    <n v="58.416699999999999"/>
    <x v="2"/>
  </r>
  <r>
    <n v="951"/>
    <s v="Smart Harness"/>
    <s v="Revolutionizing the way we walk our dogs!"/>
    <n v="50000"/>
    <n v="19195"/>
    <x v="2"/>
    <x v="0"/>
    <x v="0"/>
    <n v="1465054872"/>
    <n v="1461166872"/>
    <b v="0"/>
    <n v="121"/>
    <b v="0"/>
    <x v="8"/>
    <n v="38"/>
    <n v="158.63640000000001"/>
    <x v="2"/>
  </r>
  <r>
    <n v="952"/>
    <s v="Audionoggin - Join the Earvolution"/>
    <s v="Audionoggin: Wireless personal surround sound for the athlete in everyone."/>
    <n v="49000"/>
    <n v="19572"/>
    <x v="2"/>
    <x v="0"/>
    <x v="0"/>
    <n v="1479483812"/>
    <n v="1476888212"/>
    <b v="0"/>
    <n v="196"/>
    <b v="0"/>
    <x v="8"/>
    <n v="40"/>
    <n v="99.857100000000003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x v="0"/>
    <n v="1422158199"/>
    <n v="1419566199"/>
    <b v="0"/>
    <n v="5"/>
    <b v="0"/>
    <x v="8"/>
    <n v="1"/>
    <n v="25.2"/>
    <x v="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x v="0"/>
    <n v="1440100839"/>
    <n v="1436472039"/>
    <b v="0"/>
    <n v="73"/>
    <b v="0"/>
    <x v="8"/>
    <n v="43"/>
    <n v="89.191800000000001"/>
    <x v="2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x v="0"/>
    <n v="1473750300"/>
    <n v="1470294300"/>
    <b v="0"/>
    <n v="93"/>
    <b v="0"/>
    <x v="8"/>
    <n v="6"/>
    <n v="182.62370000000001"/>
    <x v="2"/>
  </r>
  <r>
    <n v="956"/>
    <s v="SemiYours"/>
    <s v="You can rent out your Car with Uber. _x000d_You can rent out your Home with Airbnb. _x000d_Now you can rent out your CLOSET with SemiYOURS!"/>
    <n v="50000"/>
    <n v="861"/>
    <x v="2"/>
    <x v="0"/>
    <x v="0"/>
    <n v="1430081759"/>
    <n v="1424901359"/>
    <b v="0"/>
    <n v="17"/>
    <b v="0"/>
    <x v="8"/>
    <n v="2"/>
    <n v="50.647100000000002"/>
    <x v="2"/>
  </r>
  <r>
    <n v="957"/>
    <s v="DUALBAND, the Leather NFC Smart Watch Band"/>
    <s v="A Leather Smart watch Band, that NEVER needs to be charged for only $37!"/>
    <n v="12000"/>
    <n v="233"/>
    <x v="2"/>
    <x v="0"/>
    <x v="0"/>
    <n v="1479392133"/>
    <n v="1476710133"/>
    <b v="0"/>
    <n v="7"/>
    <b v="0"/>
    <x v="8"/>
    <n v="2"/>
    <n v="33.285699999999999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x v="0"/>
    <n v="1428641940"/>
    <n v="1426792563"/>
    <b v="0"/>
    <n v="17"/>
    <b v="0"/>
    <x v="8"/>
    <n v="11"/>
    <n v="51.823500000000003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x v="0"/>
    <n v="1421640665"/>
    <n v="1419048665"/>
    <b v="0"/>
    <n v="171"/>
    <b v="0"/>
    <x v="8"/>
    <n v="39"/>
    <n v="113.62569999999999"/>
    <x v="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x v="0"/>
    <n v="1489500155"/>
    <n v="1485874955"/>
    <b v="0"/>
    <n v="188"/>
    <b v="0"/>
    <x v="8"/>
    <n v="46"/>
    <n v="136.46279999999999"/>
    <x v="2"/>
  </r>
  <r>
    <n v="961"/>
    <s v="The first personal trainer and diet coach for your dog!"/>
    <s v="Active, happy &amp; healthy together! _x000d_Thatâ€™s our mission for all dogs and their parents."/>
    <n v="95000"/>
    <n v="40079"/>
    <x v="2"/>
    <x v="0"/>
    <x v="0"/>
    <n v="1487617200"/>
    <n v="1483634335"/>
    <b v="0"/>
    <n v="110"/>
    <b v="0"/>
    <x v="8"/>
    <n v="42"/>
    <n v="364.35449999999997"/>
    <x v="2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x v="0"/>
    <n v="1455210353"/>
    <n v="1451927153"/>
    <b v="0"/>
    <n v="37"/>
    <b v="0"/>
    <x v="8"/>
    <n v="28"/>
    <n v="19.243200000000002"/>
    <x v="2"/>
  </r>
  <r>
    <n v="963"/>
    <s v="The Ultimate Learning Center"/>
    <s v="WE are molding an educated, motivated, non violent GENERATION!"/>
    <n v="35000"/>
    <n v="377"/>
    <x v="2"/>
    <x v="0"/>
    <x v="0"/>
    <n v="1476717319"/>
    <n v="1473693319"/>
    <b v="0"/>
    <n v="9"/>
    <b v="0"/>
    <x v="8"/>
    <n v="1"/>
    <n v="41.888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x v="5"/>
    <n v="1441119919"/>
    <n v="1437663919"/>
    <b v="0"/>
    <n v="29"/>
    <b v="0"/>
    <x v="8"/>
    <n v="1"/>
    <n v="30.310300000000002"/>
    <x v="2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x v="0"/>
    <n v="1477454340"/>
    <n v="1474676646"/>
    <b v="0"/>
    <n v="6"/>
    <b v="0"/>
    <x v="8"/>
    <n v="1"/>
    <n v="49.666699999999999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x v="0"/>
    <n v="1475766932"/>
    <n v="1473174932"/>
    <b v="0"/>
    <n v="30"/>
    <b v="0"/>
    <x v="8"/>
    <n v="15"/>
    <n v="59.2"/>
    <x v="2"/>
  </r>
  <r>
    <n v="967"/>
    <s v="Better Beanie"/>
    <s v="Better Beanie is the new therapeutic wearable designed to assist you while keeping your hands free."/>
    <n v="20000"/>
    <n v="3562"/>
    <x v="2"/>
    <x v="0"/>
    <x v="0"/>
    <n v="1461301574"/>
    <n v="1456121174"/>
    <b v="0"/>
    <n v="81"/>
    <b v="0"/>
    <x v="8"/>
    <n v="18"/>
    <n v="43.975299999999997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x v="0"/>
    <n v="1408134034"/>
    <n v="1405542034"/>
    <b v="0"/>
    <n v="4"/>
    <b v="0"/>
    <x v="8"/>
    <n v="1"/>
    <n v="26.5"/>
    <x v="2"/>
  </r>
  <r>
    <n v="969"/>
    <s v="Make 100 | Geek &amp; Chic: Smart Safety Jewelry."/>
    <s v="Geek &amp; Chic Smart Jewelry Collection, Wearables Meet Style!"/>
    <n v="30000"/>
    <n v="14000"/>
    <x v="2"/>
    <x v="14"/>
    <x v="10"/>
    <n v="1486624607"/>
    <n v="1483773407"/>
    <b v="0"/>
    <n v="11"/>
    <b v="0"/>
    <x v="8"/>
    <n v="47"/>
    <n v="1272.7273"/>
    <x v="2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x v="5"/>
    <n v="1485147540"/>
    <n v="1481951853"/>
    <b v="0"/>
    <n v="14"/>
    <b v="0"/>
    <x v="8"/>
    <n v="46"/>
    <n v="164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x v="0"/>
    <n v="1433178060"/>
    <n v="1429290060"/>
    <b v="0"/>
    <n v="5"/>
    <b v="0"/>
    <x v="8"/>
    <n v="0"/>
    <n v="45.2"/>
    <x v="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x v="0"/>
    <n v="1409813940"/>
    <n v="1407271598"/>
    <b v="0"/>
    <n v="45"/>
    <b v="0"/>
    <x v="8"/>
    <n v="35"/>
    <n v="153.88890000000001"/>
    <x v="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x v="0"/>
    <n v="1447032093"/>
    <n v="1441844493"/>
    <b v="0"/>
    <n v="8"/>
    <b v="0"/>
    <x v="8"/>
    <n v="2"/>
    <n v="51.375"/>
    <x v="2"/>
  </r>
  <r>
    <n v="974"/>
    <s v="KneeJack"/>
    <s v="The device that allows those with artificial knees or arthritic knees to kneel down without putting pressure on their knees."/>
    <n v="50000"/>
    <n v="280"/>
    <x v="2"/>
    <x v="0"/>
    <x v="0"/>
    <n v="1458925156"/>
    <n v="1456336756"/>
    <b v="0"/>
    <n v="3"/>
    <b v="0"/>
    <x v="8"/>
    <n v="1"/>
    <n v="93.333299999999994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x v="0"/>
    <n v="1467132185"/>
    <n v="1461948185"/>
    <b v="0"/>
    <n v="24"/>
    <b v="0"/>
    <x v="8"/>
    <n v="3"/>
    <n v="108.62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x v="2"/>
    <n v="1439515497"/>
    <n v="1435627497"/>
    <b v="0"/>
    <n v="18"/>
    <b v="0"/>
    <x v="8"/>
    <n v="2"/>
    <n v="160.5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x v="3"/>
    <n v="1456094197"/>
    <n v="1453502197"/>
    <b v="0"/>
    <n v="12"/>
    <b v="0"/>
    <x v="8"/>
    <n v="34"/>
    <n v="75.75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x v="9"/>
    <n v="1456385101"/>
    <n v="1453793101"/>
    <b v="0"/>
    <n v="123"/>
    <b v="0"/>
    <x v="8"/>
    <n v="56"/>
    <n v="790.8374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x v="0"/>
    <n v="1466449140"/>
    <n v="1463392828"/>
    <b v="0"/>
    <n v="96"/>
    <b v="0"/>
    <x v="8"/>
    <n v="83"/>
    <n v="301.93920000000003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x v="0"/>
    <n v="1417387322"/>
    <n v="1413495722"/>
    <b v="0"/>
    <n v="31"/>
    <b v="0"/>
    <x v="8"/>
    <n v="15"/>
    <n v="47.935499999999998"/>
    <x v="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x v="0"/>
    <n v="1407624222"/>
    <n v="1405032222"/>
    <b v="0"/>
    <n v="4"/>
    <b v="0"/>
    <x v="8"/>
    <n v="0"/>
    <n v="2.75"/>
    <x v="2"/>
  </r>
  <r>
    <n v="982"/>
    <s v="Smart 2-in-1 I-PHONE HANDLE/WALLETtm"/>
    <s v="revolutonary ultra-slim 2-in-1 Smart  2-in-1 I-PHONE handle/WALLETtm with 360 rotatiion"/>
    <n v="17500"/>
    <n v="3"/>
    <x v="2"/>
    <x v="0"/>
    <x v="0"/>
    <n v="1475431486"/>
    <n v="1472839486"/>
    <b v="0"/>
    <n v="3"/>
    <b v="0"/>
    <x v="8"/>
    <n v="0"/>
    <n v="1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x v="3"/>
    <n v="1471985640"/>
    <n v="1469289685"/>
    <b v="0"/>
    <n v="179"/>
    <b v="0"/>
    <x v="8"/>
    <n v="30"/>
    <n v="171.79329999999999"/>
    <x v="2"/>
  </r>
  <r>
    <n v="984"/>
    <s v="Buy beauty &amp; hair products 24/7 from a vending machine."/>
    <s v="Hello world,_x000d__x000d_My name is Earl Eddings, I'm just your average hard working family man from Virginia. I'm here because I need you to help"/>
    <n v="10000"/>
    <n v="106"/>
    <x v="2"/>
    <x v="0"/>
    <x v="0"/>
    <n v="1427507208"/>
    <n v="1424918808"/>
    <b v="0"/>
    <n v="3"/>
    <b v="0"/>
    <x v="8"/>
    <n v="1"/>
    <n v="35.333300000000001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x v="3"/>
    <n v="1451602800"/>
    <n v="1449011610"/>
    <b v="0"/>
    <n v="23"/>
    <b v="0"/>
    <x v="8"/>
    <n v="6"/>
    <n v="82.087000000000003"/>
    <x v="2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x v="1"/>
    <n v="1452384000"/>
    <n v="1447698300"/>
    <b v="0"/>
    <n v="23"/>
    <b v="0"/>
    <x v="8"/>
    <n v="13"/>
    <n v="110.86960000000001"/>
    <x v="2"/>
  </r>
  <r>
    <n v="987"/>
    <s v="Kidswatcher"/>
    <s v="Always know where your precious children are. Let them explore the world freely and in a secure way by using the Kidswatcher."/>
    <n v="50000"/>
    <n v="6610"/>
    <x v="2"/>
    <x v="9"/>
    <x v="3"/>
    <n v="1403507050"/>
    <n v="1400051050"/>
    <b v="0"/>
    <n v="41"/>
    <b v="0"/>
    <x v="8"/>
    <n v="13"/>
    <n v="161.21950000000001"/>
    <x v="2"/>
  </r>
  <r>
    <n v="988"/>
    <s v="The first Earphones Cover in eco-leather and Made in Italy"/>
    <s v="Itâ€™s original, fashion and unique, Ohyear is the first cover for your earphones that wears your style._x000d_Designed and made in Italy"/>
    <n v="5000"/>
    <n v="0"/>
    <x v="2"/>
    <x v="13"/>
    <x v="3"/>
    <n v="1475310825"/>
    <n v="1472718825"/>
    <b v="0"/>
    <n v="0"/>
    <b v="0"/>
    <x v="8"/>
    <n v="0"/>
    <s v="no backers"/>
    <x v="2"/>
  </r>
  <r>
    <n v="989"/>
    <s v="Power Rope"/>
    <s v="The most useful phone charger you will ever buy"/>
    <n v="10000"/>
    <n v="1677"/>
    <x v="2"/>
    <x v="0"/>
    <x v="0"/>
    <n v="1475101495"/>
    <n v="1472509495"/>
    <b v="0"/>
    <n v="32"/>
    <b v="0"/>
    <x v="8"/>
    <n v="17"/>
    <n v="52.406300000000002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x v="0"/>
    <n v="1409770164"/>
    <n v="1407178164"/>
    <b v="0"/>
    <n v="2"/>
    <b v="0"/>
    <x v="8"/>
    <n v="0"/>
    <n v="13"/>
    <x v="2"/>
  </r>
  <r>
    <n v="991"/>
    <s v="Russell &amp; Sons Watches"/>
    <s v="Russell &amp; Sons Watches_x000d__x000d_RS Watches is a business that provides quality watches at an affordable price. RS Watches was created with th"/>
    <n v="5000"/>
    <n v="212"/>
    <x v="2"/>
    <x v="1"/>
    <x v="1"/>
    <n v="1468349460"/>
    <n v="1466186988"/>
    <b v="0"/>
    <n v="7"/>
    <b v="0"/>
    <x v="8"/>
    <n v="4"/>
    <n v="30.285699999999999"/>
    <x v="2"/>
  </r>
  <r>
    <n v="992"/>
    <s v="WairConditioning"/>
    <s v="The HOTTEST and COOLEST thing yet! WairConditioning... an entirely new level of comfortability!"/>
    <n v="100000"/>
    <n v="467"/>
    <x v="2"/>
    <x v="0"/>
    <x v="0"/>
    <n v="1462655519"/>
    <n v="1457475119"/>
    <b v="0"/>
    <n v="4"/>
    <b v="0"/>
    <x v="8"/>
    <n v="0"/>
    <n v="116.75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x v="0"/>
    <n v="1478926800"/>
    <n v="1476054568"/>
    <b v="0"/>
    <n v="196"/>
    <b v="0"/>
    <x v="8"/>
    <n v="25"/>
    <n v="89.596900000000005"/>
    <x v="2"/>
  </r>
  <r>
    <n v="994"/>
    <s v="Intelligent Leather Jacket. Heat. Communicate. Recharge."/>
    <s v="Worldâ€˜s First Heated Leather Jacket _x000d_with Integrated Bluetooth System,_x000d_Handsfree Set (Microphone and Speakers)_x000d_and Cellphone Charger."/>
    <n v="200000"/>
    <n v="4669"/>
    <x v="2"/>
    <x v="0"/>
    <x v="0"/>
    <n v="1417388340"/>
    <n v="1412835530"/>
    <b v="0"/>
    <n v="11"/>
    <b v="0"/>
    <x v="8"/>
    <n v="2"/>
    <n v="424.4545"/>
    <x v="2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x v="0"/>
    <n v="1417276800"/>
    <n v="1415140480"/>
    <b v="0"/>
    <n v="9"/>
    <b v="0"/>
    <x v="8"/>
    <n v="7"/>
    <n v="80.666700000000006"/>
    <x v="2"/>
  </r>
  <r>
    <n v="996"/>
    <s v="Social behavior in technical communities"/>
    <s v="Study the behaviour of technical communities by tracking their movement  through wearables"/>
    <n v="4000"/>
    <n v="65"/>
    <x v="2"/>
    <x v="0"/>
    <x v="0"/>
    <n v="1406474820"/>
    <n v="1403902060"/>
    <b v="0"/>
    <n v="5"/>
    <b v="0"/>
    <x v="8"/>
    <n v="2"/>
    <n v="13"/>
    <x v="2"/>
  </r>
  <r>
    <n v="997"/>
    <s v="iPhanny"/>
    <s v="The iPhanny keeps your iPhone 6 safe from bending in those dangerous pants pockets."/>
    <n v="5000"/>
    <n v="65"/>
    <x v="2"/>
    <x v="0"/>
    <x v="0"/>
    <n v="1417145297"/>
    <n v="1414549697"/>
    <b v="0"/>
    <n v="8"/>
    <b v="0"/>
    <x v="8"/>
    <n v="1"/>
    <n v="8.125"/>
    <x v="2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x v="5"/>
    <n v="1447909401"/>
    <n v="1444017801"/>
    <b v="0"/>
    <n v="229"/>
    <b v="0"/>
    <x v="8"/>
    <n v="59"/>
    <n v="153.42789999999999"/>
    <x v="2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x v="5"/>
    <n v="1415865720"/>
    <n v="1413270690"/>
    <b v="0"/>
    <n v="40"/>
    <b v="0"/>
    <x v="8"/>
    <n v="8"/>
    <n v="292.07499999999999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x v="0"/>
    <n v="1489537560"/>
    <n v="1484357160"/>
    <b v="0"/>
    <n v="6"/>
    <b v="0"/>
    <x v="8"/>
    <n v="2"/>
    <n v="3304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x v="1"/>
    <n v="1485796613"/>
    <n v="1481908613"/>
    <b v="0"/>
    <n v="4"/>
    <b v="0"/>
    <x v="8"/>
    <n v="104"/>
    <n v="1300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x v="0"/>
    <n v="1450331940"/>
    <n v="1447777514"/>
    <b v="0"/>
    <n v="22"/>
    <b v="0"/>
    <x v="8"/>
    <n v="30"/>
    <n v="134.5455"/>
    <x v="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x v="3"/>
    <n v="1489680061"/>
    <n v="1487091661"/>
    <b v="0"/>
    <n v="15"/>
    <b v="0"/>
    <x v="8"/>
    <n v="16"/>
    <n v="214.0667"/>
    <x v="2"/>
  </r>
  <r>
    <n v="1004"/>
    <s v="AllerGuarder: Bluetooth wristband helps food-allergy kids"/>
    <s v="Harnessing wearable technology as a powerful defense for food-allergy children."/>
    <n v="25000"/>
    <n v="20552"/>
    <x v="1"/>
    <x v="0"/>
    <x v="0"/>
    <n v="1455814827"/>
    <n v="1453222827"/>
    <b v="0"/>
    <n v="95"/>
    <b v="0"/>
    <x v="8"/>
    <n v="82"/>
    <n v="216.33680000000001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x v="0"/>
    <n v="1446217183"/>
    <n v="1443538783"/>
    <b v="0"/>
    <n v="161"/>
    <b v="0"/>
    <x v="8"/>
    <n v="75"/>
    <n v="932.31060000000002"/>
    <x v="2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x v="0"/>
    <n v="1418368260"/>
    <n v="1417654672"/>
    <b v="0"/>
    <n v="8"/>
    <b v="0"/>
    <x v="8"/>
    <n v="6"/>
    <n v="29.25"/>
    <x v="2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x v="0"/>
    <n v="1481727623"/>
    <n v="1478095223"/>
    <b v="0"/>
    <n v="76"/>
    <b v="0"/>
    <x v="8"/>
    <n v="44"/>
    <n v="174.94739999999999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x v="10"/>
    <n v="1482953115"/>
    <n v="1480361115"/>
    <b v="0"/>
    <n v="1"/>
    <b v="0"/>
    <x v="8"/>
    <n v="0"/>
    <n v="250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x v="0"/>
    <n v="1466346646"/>
    <n v="1463754646"/>
    <b v="0"/>
    <n v="101"/>
    <b v="0"/>
    <x v="8"/>
    <n v="13"/>
    <n v="65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x v="0"/>
    <n v="1473044340"/>
    <n v="1468180462"/>
    <b v="0"/>
    <n v="4"/>
    <b v="0"/>
    <x v="8"/>
    <n v="0"/>
    <n v="55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x v="0"/>
    <n v="1418938395"/>
    <n v="1415050395"/>
    <b v="0"/>
    <n v="1"/>
    <b v="0"/>
    <x v="8"/>
    <n v="0"/>
    <n v="75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x v="0"/>
    <n v="1485254052"/>
    <n v="1481366052"/>
    <b v="0"/>
    <n v="775"/>
    <b v="0"/>
    <x v="8"/>
    <n v="21535"/>
    <n v="1389.3561999999999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x v="0"/>
    <n v="1451419200"/>
    <n v="1449000056"/>
    <b v="0"/>
    <n v="90"/>
    <b v="0"/>
    <x v="8"/>
    <n v="35"/>
    <n v="95.911100000000005"/>
    <x v="2"/>
  </r>
  <r>
    <n v="1014"/>
    <s v="CHEMION: The World's First Smart Glasses (Canceled)"/>
    <s v="CHEMION is an eyewear device that lets you show your creativity to the world."/>
    <n v="10000"/>
    <n v="3060"/>
    <x v="1"/>
    <x v="0"/>
    <x v="0"/>
    <n v="1420070615"/>
    <n v="1415750615"/>
    <b v="0"/>
    <n v="16"/>
    <b v="0"/>
    <x v="8"/>
    <n v="31"/>
    <n v="191.25"/>
    <x v="2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x v="11"/>
    <n v="1448489095"/>
    <n v="1445893495"/>
    <b v="0"/>
    <n v="6"/>
    <b v="0"/>
    <x v="8"/>
    <n v="3"/>
    <n v="40"/>
    <x v="2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x v="0"/>
    <n v="1459992856"/>
    <n v="1456108456"/>
    <b v="0"/>
    <n v="38"/>
    <b v="0"/>
    <x v="8"/>
    <n v="3"/>
    <n v="74.789500000000004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x v="0"/>
    <n v="1448125935"/>
    <n v="1444666335"/>
    <b v="0"/>
    <n v="355"/>
    <b v="0"/>
    <x v="8"/>
    <n v="23"/>
    <n v="161.1183"/>
    <x v="2"/>
  </r>
  <r>
    <n v="1018"/>
    <s v="Owl (Canceled)"/>
    <s v="Owl is a fitness tracker along with an accompanying iOS app, that is both fun and interactive for children."/>
    <n v="20000"/>
    <n v="621"/>
    <x v="1"/>
    <x v="0"/>
    <x v="0"/>
    <n v="1468496933"/>
    <n v="1465904933"/>
    <b v="0"/>
    <n v="7"/>
    <b v="0"/>
    <x v="8"/>
    <n v="3"/>
    <n v="88.714299999999994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x v="0"/>
    <n v="1423092149"/>
    <n v="1420500149"/>
    <b v="0"/>
    <n v="400"/>
    <b v="0"/>
    <x v="8"/>
    <n v="47"/>
    <n v="53.25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x v="5"/>
    <n v="1433206020"/>
    <n v="1430617209"/>
    <b v="0"/>
    <n v="30"/>
    <b v="1"/>
    <x v="15"/>
    <n v="206"/>
    <n v="106.2"/>
    <x v="4"/>
  </r>
  <r>
    <n v="1021"/>
    <s v="Rick and Morty Album &amp; Music Video"/>
    <s v="Rick and Morty concept album written by Allie Goertz + music video directed by Paul B. Cummings!"/>
    <n v="3000"/>
    <n v="10554.11"/>
    <x v="0"/>
    <x v="0"/>
    <x v="0"/>
    <n v="1445054400"/>
    <n v="1443074571"/>
    <b v="1"/>
    <n v="478"/>
    <b v="1"/>
    <x v="15"/>
    <n v="352"/>
    <n v="22.079699999999999"/>
    <x v="4"/>
  </r>
  <r>
    <n v="1022"/>
    <s v="Sammy Bananas - Bootlegs Vol. 2!!"/>
    <s v="Help get four new bootlegs onto vinyl in the second installment of my series!"/>
    <n v="2000"/>
    <n v="2298"/>
    <x v="0"/>
    <x v="0"/>
    <x v="0"/>
    <n v="1431876677"/>
    <n v="1429284677"/>
    <b v="1"/>
    <n v="74"/>
    <b v="1"/>
    <x v="15"/>
    <n v="115"/>
    <n v="31.054099999999998"/>
    <x v="4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x v="1"/>
    <n v="1434837861"/>
    <n v="1432245861"/>
    <b v="0"/>
    <n v="131"/>
    <b v="1"/>
    <x v="15"/>
    <n v="237"/>
    <n v="36.206099999999999"/>
    <x v="4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x v="9"/>
    <n v="1454248563"/>
    <n v="1451656563"/>
    <b v="1"/>
    <n v="61"/>
    <b v="1"/>
    <x v="15"/>
    <n v="119"/>
    <n v="388.97620000000001"/>
    <x v="4"/>
  </r>
  <r>
    <n v="1025"/>
    <s v="[NUREN] The New Renaissance"/>
    <s v="Jake Kaufman and Jessie Seely present THE WORLD'S FIRST VIRTUAL REALITY ROCK OPERA."/>
    <n v="70000"/>
    <n v="76949.820000000007"/>
    <x v="0"/>
    <x v="0"/>
    <x v="0"/>
    <n v="1426532437"/>
    <n v="1423944037"/>
    <b v="1"/>
    <n v="1071"/>
    <b v="1"/>
    <x v="15"/>
    <n v="110"/>
    <n v="71.848600000000005"/>
    <x v="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x v="1"/>
    <n v="1459414016"/>
    <n v="1456480016"/>
    <b v="1"/>
    <n v="122"/>
    <b v="1"/>
    <x v="15"/>
    <n v="100"/>
    <n v="57.381799999999998"/>
    <x v="4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x v="0"/>
    <n v="1414025347"/>
    <n v="1411433347"/>
    <b v="1"/>
    <n v="111"/>
    <b v="1"/>
    <x v="15"/>
    <n v="103"/>
    <n v="69.666700000000006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x v="1"/>
    <n v="1488830400"/>
    <n v="1484924605"/>
    <b v="1"/>
    <n v="255"/>
    <b v="1"/>
    <x v="15"/>
    <n v="117"/>
    <n v="45.988199999999999"/>
    <x v="4"/>
  </r>
  <r>
    <n v="1029"/>
    <s v="StrobeHouse presents Valborg 2015"/>
    <s v="We want to recreate last years massive Valborgparty in Lund but this time even bigger!"/>
    <n v="10000"/>
    <n v="11176"/>
    <x v="0"/>
    <x v="11"/>
    <x v="9"/>
    <n v="1428184740"/>
    <n v="1423501507"/>
    <b v="0"/>
    <n v="141"/>
    <b v="1"/>
    <x v="15"/>
    <n v="112"/>
    <n v="79.2624"/>
    <x v="4"/>
  </r>
  <r>
    <n v="1030"/>
    <s v="The Gothsicles - I FEEL SICLE"/>
    <s v="Help fund the latest Gothsicles mega-album, I FEEL SICLE!"/>
    <n v="2000"/>
    <n v="6842"/>
    <x v="0"/>
    <x v="0"/>
    <x v="0"/>
    <n v="1473680149"/>
    <n v="1472470549"/>
    <b v="0"/>
    <n v="159"/>
    <b v="1"/>
    <x v="15"/>
    <n v="342"/>
    <n v="43.031399999999998"/>
    <x v="4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x v="0"/>
    <n v="1450290010"/>
    <n v="1447698010"/>
    <b v="0"/>
    <n v="99"/>
    <b v="1"/>
    <x v="15"/>
    <n v="107"/>
    <n v="108.48480000000001"/>
    <x v="4"/>
  </r>
  <r>
    <n v="1032"/>
    <s v="Phantom Ship / Coastal (Album Preorder)"/>
    <s v="Ideal for living rooms and open spaces."/>
    <n v="5400"/>
    <n v="5858.84"/>
    <x v="0"/>
    <x v="0"/>
    <x v="0"/>
    <n v="1466697625"/>
    <n v="1464105625"/>
    <b v="0"/>
    <n v="96"/>
    <b v="1"/>
    <x v="15"/>
    <n v="108"/>
    <n v="61.029600000000002"/>
    <x v="4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x v="1"/>
    <n v="1481564080"/>
    <n v="1479144880"/>
    <b v="0"/>
    <n v="27"/>
    <b v="1"/>
    <x v="15"/>
    <n v="103"/>
    <n v="50.592599999999997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x v="0"/>
    <n v="1470369540"/>
    <n v="1467604804"/>
    <b v="0"/>
    <n v="166"/>
    <b v="1"/>
    <x v="15"/>
    <n v="130"/>
    <n v="39.157200000000003"/>
    <x v="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x v="0"/>
    <n v="1423668220"/>
    <n v="1421076220"/>
    <b v="0"/>
    <n v="76"/>
    <b v="1"/>
    <x v="15"/>
    <n v="108"/>
    <n v="65.157899999999998"/>
    <x v="4"/>
  </r>
  <r>
    <n v="1036"/>
    <s v="Bring Kyrstyn's Album to Life!"/>
    <s v="Help this Soulful &amp; Cinematic Glitch-Pop Songwriter Bring her Music to the World!  (And your Ears:)"/>
    <n v="4500"/>
    <n v="5056.22"/>
    <x v="0"/>
    <x v="0"/>
    <x v="0"/>
    <n v="1357545600"/>
    <n v="1354790790"/>
    <b v="0"/>
    <n v="211"/>
    <b v="1"/>
    <x v="15"/>
    <n v="112"/>
    <n v="23.963100000000001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x v="0"/>
    <n v="1431925200"/>
    <n v="1429991062"/>
    <b v="0"/>
    <n v="21"/>
    <b v="1"/>
    <x v="15"/>
    <n v="102"/>
    <n v="48.619"/>
    <x v="4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x v="0"/>
    <n v="1458362023"/>
    <n v="1455773623"/>
    <b v="0"/>
    <n v="61"/>
    <b v="1"/>
    <x v="15"/>
    <n v="145"/>
    <n v="35.737699999999997"/>
    <x v="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x v="0"/>
    <n v="1481615940"/>
    <n v="1479436646"/>
    <b v="0"/>
    <n v="30"/>
    <b v="1"/>
    <x v="15"/>
    <n v="128"/>
    <n v="21.366700000000002"/>
    <x v="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x v="0"/>
    <n v="1472317209"/>
    <n v="1469725209"/>
    <b v="0"/>
    <n v="1"/>
    <b v="0"/>
    <x v="16"/>
    <n v="0"/>
    <n v="250"/>
    <x v="5"/>
  </r>
  <r>
    <n v="1041"/>
    <s v="Industry Success Project (Canceled)"/>
    <s v="I am trying to document what it is like to plunge head first into the music/audio industry as an intern."/>
    <n v="50"/>
    <n v="0"/>
    <x v="1"/>
    <x v="0"/>
    <x v="0"/>
    <n v="1406769992"/>
    <n v="1405041992"/>
    <b v="0"/>
    <n v="0"/>
    <b v="0"/>
    <x v="16"/>
    <n v="0"/>
    <s v="no backers"/>
    <x v="5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x v="0"/>
    <n v="1410516000"/>
    <n v="1406824948"/>
    <b v="0"/>
    <n v="1"/>
    <b v="0"/>
    <x v="16"/>
    <n v="2"/>
    <n v="10"/>
    <x v="5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x v="0"/>
    <n v="1432101855"/>
    <n v="1429509855"/>
    <b v="0"/>
    <n v="292"/>
    <b v="0"/>
    <x v="16"/>
    <n v="9"/>
    <n v="29.2363"/>
    <x v="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x v="0"/>
    <n v="1425587220"/>
    <n v="1420668801"/>
    <b v="0"/>
    <n v="2"/>
    <b v="0"/>
    <x v="16"/>
    <n v="0"/>
    <n v="3"/>
    <x v="5"/>
  </r>
  <r>
    <n v="1045"/>
    <s v="In Case Of Emergency (Canceled)"/>
    <s v="In Case Of Emergency is a radio talk show for preppers, beginning preppers, and with preparedness in mind."/>
    <n v="10000"/>
    <n v="266"/>
    <x v="1"/>
    <x v="0"/>
    <x v="0"/>
    <n v="1408827550"/>
    <n v="1406235550"/>
    <b v="0"/>
    <n v="8"/>
    <b v="0"/>
    <x v="16"/>
    <n v="3"/>
    <n v="33.25"/>
    <x v="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x v="3"/>
    <n v="1451161560"/>
    <n v="1447273560"/>
    <b v="0"/>
    <n v="0"/>
    <b v="0"/>
    <x v="16"/>
    <n v="0"/>
    <s v="no backers"/>
    <x v="5"/>
  </r>
  <r>
    <n v="1047"/>
    <s v="Start a New Podcast (Canceled)"/>
    <s v="I wish to start a new podcast called Voices of Texas, and I want to interview interesting people of Texas each week."/>
    <n v="2000"/>
    <n v="1"/>
    <x v="1"/>
    <x v="0"/>
    <x v="0"/>
    <n v="1415219915"/>
    <n v="1412624315"/>
    <b v="0"/>
    <n v="1"/>
    <b v="0"/>
    <x v="16"/>
    <n v="0"/>
    <n v="1"/>
    <x v="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x v="0"/>
    <n v="1474766189"/>
    <n v="1471310189"/>
    <b v="0"/>
    <n v="4"/>
    <b v="0"/>
    <x v="16"/>
    <n v="1"/>
    <n v="53"/>
    <x v="5"/>
  </r>
  <r>
    <n v="1049"/>
    <s v="J1 (Canceled)"/>
    <s v="------"/>
    <n v="12000"/>
    <n v="0"/>
    <x v="1"/>
    <x v="0"/>
    <x v="0"/>
    <n v="1455272445"/>
    <n v="1452680445"/>
    <b v="0"/>
    <n v="0"/>
    <b v="0"/>
    <x v="16"/>
    <n v="0"/>
    <s v="no backers"/>
    <x v="5"/>
  </r>
  <r>
    <n v="1050"/>
    <s v="The (Secular) Barbershop Podcast (Canceled)"/>
    <s v="Secularism is on the rise and I hear you.Talk to me."/>
    <n v="2500"/>
    <n v="0"/>
    <x v="1"/>
    <x v="0"/>
    <x v="0"/>
    <n v="1442257677"/>
    <n v="1439665677"/>
    <b v="0"/>
    <n v="0"/>
    <b v="0"/>
    <x v="16"/>
    <n v="0"/>
    <s v="no backers"/>
    <x v="5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x v="0"/>
    <n v="1409098825"/>
    <n v="1406679625"/>
    <b v="0"/>
    <n v="0"/>
    <b v="0"/>
    <x v="16"/>
    <n v="0"/>
    <s v="no backers"/>
    <x v="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x v="0"/>
    <n v="1465243740"/>
    <n v="1461438495"/>
    <b v="0"/>
    <n v="0"/>
    <b v="0"/>
    <x v="16"/>
    <n v="0"/>
    <s v="no backers"/>
    <x v="5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x v="0"/>
    <n v="1488773332"/>
    <n v="1486613332"/>
    <b v="0"/>
    <n v="1"/>
    <b v="0"/>
    <x v="16"/>
    <n v="1"/>
    <n v="15"/>
    <x v="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x v="0"/>
    <n v="1407708000"/>
    <n v="1405110399"/>
    <b v="0"/>
    <n v="0"/>
    <b v="0"/>
    <x v="16"/>
    <n v="0"/>
    <s v="no backers"/>
    <x v="5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x v="0"/>
    <n v="1457394545"/>
    <n v="1454802545"/>
    <b v="0"/>
    <n v="0"/>
    <b v="0"/>
    <x v="16"/>
    <n v="0"/>
    <s v="no backers"/>
    <x v="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x v="0"/>
    <n v="1429892177"/>
    <n v="1424711777"/>
    <b v="0"/>
    <n v="0"/>
    <b v="0"/>
    <x v="16"/>
    <n v="0"/>
    <s v="no backers"/>
    <x v="5"/>
  </r>
  <r>
    <n v="1057"/>
    <s v="Support Independent Media (Canceled)"/>
    <s v="Sayin it Plain is a Independent Radio Show created to inform the public and empower the community."/>
    <n v="10000"/>
    <n v="0"/>
    <x v="1"/>
    <x v="0"/>
    <x v="0"/>
    <n v="1480888483"/>
    <n v="1478292883"/>
    <b v="0"/>
    <n v="0"/>
    <b v="0"/>
    <x v="16"/>
    <n v="0"/>
    <s v="no backers"/>
    <x v="5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x v="0"/>
    <n v="1427328000"/>
    <n v="1423777043"/>
    <b v="0"/>
    <n v="0"/>
    <b v="0"/>
    <x v="16"/>
    <n v="0"/>
    <s v="no backers"/>
    <x v="5"/>
  </r>
  <r>
    <n v="1059"/>
    <s v="Voice Over Artist (Canceled)"/>
    <s v="Turning myself into a vocal artist."/>
    <n v="1100"/>
    <n v="0"/>
    <x v="1"/>
    <x v="0"/>
    <x v="0"/>
    <n v="1426269456"/>
    <n v="1423681056"/>
    <b v="0"/>
    <n v="0"/>
    <b v="0"/>
    <x v="16"/>
    <n v="0"/>
    <s v="no backers"/>
    <x v="5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x v="0"/>
    <n v="1429134893"/>
    <n v="1426542893"/>
    <b v="0"/>
    <n v="1"/>
    <b v="0"/>
    <x v="16"/>
    <n v="1"/>
    <n v="50"/>
    <x v="5"/>
  </r>
  <r>
    <n v="1061"/>
    <s v="Chat Box 23 (Canceled)"/>
    <s v="T.O., Adi &amp; Mercedes discuss their point of views, women's issues &amp; Hollywood Hotties."/>
    <n v="4000"/>
    <n v="0"/>
    <x v="1"/>
    <x v="0"/>
    <x v="0"/>
    <n v="1462150800"/>
    <n v="1456987108"/>
    <b v="0"/>
    <n v="0"/>
    <b v="0"/>
    <x v="16"/>
    <n v="0"/>
    <s v="no backers"/>
    <x v="5"/>
  </r>
  <r>
    <n v="1062"/>
    <s v="RETURNING AT A LATER DATE"/>
    <s v="SEE US ON PATREON www.badgirlartwork.com"/>
    <n v="199"/>
    <n v="190"/>
    <x v="1"/>
    <x v="0"/>
    <x v="0"/>
    <n v="1468351341"/>
    <n v="1467746541"/>
    <b v="0"/>
    <n v="4"/>
    <b v="0"/>
    <x v="16"/>
    <n v="95"/>
    <n v="47.5"/>
    <x v="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x v="0"/>
    <n v="1472604262"/>
    <n v="1470012262"/>
    <b v="0"/>
    <n v="0"/>
    <b v="0"/>
    <x v="16"/>
    <n v="0"/>
    <s v="no backers"/>
    <x v="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x v="0"/>
    <n v="1373174903"/>
    <n v="1369286903"/>
    <b v="0"/>
    <n v="123"/>
    <b v="0"/>
    <x v="17"/>
    <n v="9"/>
    <n v="65.666700000000006"/>
    <x v="6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x v="2"/>
    <n v="1392800922"/>
    <n v="1390381722"/>
    <b v="0"/>
    <n v="5"/>
    <b v="0"/>
    <x v="17"/>
    <n v="3"/>
    <n v="16.2"/>
    <x v="6"/>
  </r>
  <r>
    <n v="1066"/>
    <s v="So I'm A Dark Lord"/>
    <s v="A parody of old school RPGs where you are a new Dark Lord on a quest to amass monsters and allies on your side."/>
    <n v="150000"/>
    <n v="5051"/>
    <x v="2"/>
    <x v="0"/>
    <x v="0"/>
    <n v="1375657582"/>
    <n v="1371769582"/>
    <b v="0"/>
    <n v="148"/>
    <b v="0"/>
    <x v="17"/>
    <n v="3"/>
    <n v="34.128399999999999"/>
    <x v="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x v="0"/>
    <n v="1387657931"/>
    <n v="1385065931"/>
    <b v="0"/>
    <n v="10"/>
    <b v="0"/>
    <x v="17"/>
    <n v="26"/>
    <n v="13"/>
    <x v="6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x v="0"/>
    <n v="1460274864"/>
    <n v="1457686464"/>
    <b v="0"/>
    <n v="4"/>
    <b v="0"/>
    <x v="17"/>
    <n v="0"/>
    <n v="11.25"/>
    <x v="6"/>
  </r>
  <r>
    <n v="1069"/>
    <s v="Until The End (PC, Mac, and Linux)"/>
    <s v="A run-n-gun zombie survival game where you scavenge for items to make the night a little less scary."/>
    <n v="2200"/>
    <n v="850"/>
    <x v="2"/>
    <x v="0"/>
    <x v="0"/>
    <n v="1385447459"/>
    <n v="1382679059"/>
    <b v="0"/>
    <n v="21"/>
    <b v="0"/>
    <x v="17"/>
    <n v="39"/>
    <n v="40.476199999999999"/>
    <x v="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x v="0"/>
    <n v="1349050622"/>
    <n v="1347322622"/>
    <b v="0"/>
    <n v="2"/>
    <b v="0"/>
    <x v="17"/>
    <n v="1"/>
    <n v="35"/>
    <x v="6"/>
  </r>
  <r>
    <n v="1071"/>
    <s v="DJ's Bane"/>
    <s v="I'm making a game where you choose how you want to kill the DJ, so you yourself can decide what music will be played at the party."/>
    <n v="100"/>
    <n v="0"/>
    <x v="2"/>
    <x v="10"/>
    <x v="8"/>
    <n v="1447787093"/>
    <n v="1445191493"/>
    <b v="0"/>
    <n v="0"/>
    <b v="0"/>
    <x v="17"/>
    <n v="0"/>
    <s v="no backers"/>
    <x v="6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x v="0"/>
    <n v="1391630297"/>
    <n v="1389038297"/>
    <b v="0"/>
    <n v="4"/>
    <b v="0"/>
    <x v="17"/>
    <n v="0"/>
    <n v="12.75"/>
    <x v="6"/>
  </r>
  <r>
    <n v="1073"/>
    <s v="Rainbow Ball to the Iphone"/>
    <s v="We want to bring our Game Rainbow Ball to the iphone and to do that we need a little help"/>
    <n v="750"/>
    <n v="10"/>
    <x v="2"/>
    <x v="0"/>
    <x v="0"/>
    <n v="1318806541"/>
    <n v="1316214541"/>
    <b v="0"/>
    <n v="1"/>
    <b v="0"/>
    <x v="17"/>
    <n v="1"/>
    <n v="10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x v="0"/>
    <n v="1388808545"/>
    <n v="1386216545"/>
    <b v="0"/>
    <n v="30"/>
    <b v="0"/>
    <x v="17"/>
    <n v="6"/>
    <n v="113.5667"/>
    <x v="6"/>
  </r>
  <r>
    <n v="1075"/>
    <s v="Towers Of The Apocalypse"/>
    <s v="Fully 3D, post Apocalyptic themed tower defense video game. New take on the genre."/>
    <n v="1000"/>
    <n v="45"/>
    <x v="2"/>
    <x v="0"/>
    <x v="0"/>
    <n v="1336340516"/>
    <n v="1333748516"/>
    <b v="0"/>
    <n v="3"/>
    <b v="0"/>
    <x v="17"/>
    <n v="5"/>
    <n v="15"/>
    <x v="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x v="0"/>
    <n v="1410426250"/>
    <n v="1405674250"/>
    <b v="0"/>
    <n v="975"/>
    <b v="0"/>
    <x v="17"/>
    <n v="63"/>
    <n v="48.280999999999999"/>
    <x v="6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x v="0"/>
    <n v="1452744011"/>
    <n v="1450152011"/>
    <b v="0"/>
    <n v="167"/>
    <b v="0"/>
    <x v="17"/>
    <n v="29"/>
    <n v="43.975999999999999"/>
    <x v="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x v="0"/>
    <n v="1311309721"/>
    <n v="1307421721"/>
    <b v="0"/>
    <n v="5"/>
    <b v="0"/>
    <x v="17"/>
    <n v="8"/>
    <n v="9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x v="3"/>
    <n v="1463232936"/>
    <n v="1461072936"/>
    <b v="0"/>
    <n v="18"/>
    <b v="0"/>
    <x v="17"/>
    <n v="3"/>
    <n v="37.666699999999999"/>
    <x v="6"/>
  </r>
  <r>
    <n v="1080"/>
    <s v="Skullforge: The Hunt"/>
    <s v="A fantasy action RPG which follows an elven ex-slave on a journey of magic, revenge, intrigue, and deceit."/>
    <n v="20000"/>
    <n v="1821"/>
    <x v="2"/>
    <x v="0"/>
    <x v="0"/>
    <n v="1399778333"/>
    <n v="1397186333"/>
    <b v="0"/>
    <n v="98"/>
    <b v="0"/>
    <x v="17"/>
    <n v="9"/>
    <n v="18.581600000000002"/>
    <x v="6"/>
  </r>
  <r>
    <n v="1081"/>
    <s v="The Creature"/>
    <s v="Finishing your last job before you retire until a disaster strikes the cargo ship can you survive The Creature?"/>
    <n v="68000"/>
    <n v="12"/>
    <x v="2"/>
    <x v="0"/>
    <x v="0"/>
    <n v="1422483292"/>
    <n v="1419891292"/>
    <b v="0"/>
    <n v="4"/>
    <b v="0"/>
    <x v="17"/>
    <n v="0"/>
    <n v="3"/>
    <x v="6"/>
  </r>
  <r>
    <n v="1082"/>
    <s v="T-Fighter: Code Name M - Mobile Edition"/>
    <s v="Challenge your trivia skills in this action oriented game against several opponents across time."/>
    <n v="10000"/>
    <n v="56"/>
    <x v="2"/>
    <x v="0"/>
    <x v="0"/>
    <n v="1344635088"/>
    <n v="1342043088"/>
    <b v="0"/>
    <n v="3"/>
    <b v="0"/>
    <x v="17"/>
    <n v="1"/>
    <n v="18.666699999999999"/>
    <x v="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x v="5"/>
    <n v="1406994583"/>
    <n v="1401810583"/>
    <b v="0"/>
    <n v="1"/>
    <b v="0"/>
    <x v="17"/>
    <n v="1"/>
    <n v="410"/>
    <x v="6"/>
  </r>
  <r>
    <n v="1084"/>
    <s v="My own channel"/>
    <s v="I want to start my own channel for gaming"/>
    <n v="550"/>
    <n v="0"/>
    <x v="2"/>
    <x v="0"/>
    <x v="0"/>
    <n v="1407534804"/>
    <n v="1404942804"/>
    <b v="0"/>
    <n v="0"/>
    <b v="0"/>
    <x v="17"/>
    <n v="0"/>
    <s v="no backers"/>
    <x v="6"/>
  </r>
  <r>
    <n v="1085"/>
    <s v="Sun Dryd Studios"/>
    <s v="The new kid on the block. Re-imagining old games and creating new ones. Ship, Lazer, Rock is first."/>
    <n v="30000"/>
    <n v="1026"/>
    <x v="2"/>
    <x v="5"/>
    <x v="5"/>
    <n v="1457967975"/>
    <n v="1455379575"/>
    <b v="0"/>
    <n v="9"/>
    <b v="0"/>
    <x v="17"/>
    <n v="3"/>
    <n v="114"/>
    <x v="6"/>
  </r>
  <r>
    <n v="1086"/>
    <s v="Cyber Universe Online"/>
    <s v="Humanity's future in the Galaxy"/>
    <n v="18000"/>
    <n v="15"/>
    <x v="2"/>
    <x v="0"/>
    <x v="0"/>
    <n v="1408913291"/>
    <n v="1406321291"/>
    <b v="0"/>
    <n v="2"/>
    <b v="0"/>
    <x v="17"/>
    <n v="0"/>
    <n v="7.5"/>
    <x v="6"/>
  </r>
  <r>
    <n v="1087"/>
    <s v="Idle Gamers"/>
    <s v="Idle gamers are the group of gamers worth watching play video games. We have a back log of video ideas and want to entertain you."/>
    <n v="1100"/>
    <n v="0"/>
    <x v="2"/>
    <x v="0"/>
    <x v="0"/>
    <n v="1402852087"/>
    <n v="1400260087"/>
    <b v="0"/>
    <n v="0"/>
    <b v="0"/>
    <x v="17"/>
    <n v="0"/>
    <s v="no backers"/>
    <x v="6"/>
  </r>
  <r>
    <n v="1088"/>
    <s v="Still Alive"/>
    <s v="A fresh twist on survival games. Intense, high-stakes 30 minute rounds for up to 10 players."/>
    <n v="45000"/>
    <n v="6382.34"/>
    <x v="2"/>
    <x v="0"/>
    <x v="0"/>
    <n v="1398366667"/>
    <n v="1395774667"/>
    <b v="0"/>
    <n v="147"/>
    <b v="0"/>
    <x v="17"/>
    <n v="14"/>
    <n v="43.417299999999997"/>
    <x v="6"/>
  </r>
  <r>
    <n v="1089"/>
    <s v="Farabel"/>
    <s v="Farabel is a single player turn-based fantasy strategy game for Mac/PC/Linux"/>
    <n v="15000"/>
    <n v="1174"/>
    <x v="2"/>
    <x v="6"/>
    <x v="3"/>
    <n v="1435293175"/>
    <n v="1432701175"/>
    <b v="0"/>
    <n v="49"/>
    <b v="0"/>
    <x v="17"/>
    <n v="8"/>
    <n v="23.959199999999999"/>
    <x v="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x v="2"/>
    <n v="1432873653"/>
    <n v="1430281653"/>
    <b v="0"/>
    <n v="1"/>
    <b v="0"/>
    <x v="17"/>
    <n v="0"/>
    <n v="5"/>
    <x v="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x v="1"/>
    <n v="1460313672"/>
    <n v="1457725272"/>
    <b v="0"/>
    <n v="2"/>
    <b v="0"/>
    <x v="17"/>
    <n v="13"/>
    <n v="12.5"/>
    <x v="6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x v="0"/>
    <n v="1357432638"/>
    <n v="1354840638"/>
    <b v="0"/>
    <n v="7"/>
    <b v="0"/>
    <x v="17"/>
    <n v="1"/>
    <n v="3"/>
    <x v="6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x v="5"/>
    <n v="1455232937"/>
    <n v="1453936937"/>
    <b v="0"/>
    <n v="4"/>
    <b v="0"/>
    <x v="17"/>
    <n v="14"/>
    <n v="10.5625"/>
    <x v="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x v="0"/>
    <n v="1318180033"/>
    <n v="1315588033"/>
    <b v="0"/>
    <n v="27"/>
    <b v="0"/>
    <x v="17"/>
    <n v="18"/>
    <n v="122.0004"/>
    <x v="6"/>
  </r>
  <r>
    <n v="1095"/>
    <s v="Project Snowstorm"/>
    <s v="MMORPG with Real-Time Pet Battles, Expansive 3D World and Ranked Individual &amp; Guild PvP arenas all on your mobile device!"/>
    <n v="500000"/>
    <n v="25174"/>
    <x v="2"/>
    <x v="0"/>
    <x v="0"/>
    <n v="1377867220"/>
    <n v="1375275220"/>
    <b v="0"/>
    <n v="94"/>
    <b v="0"/>
    <x v="17"/>
    <n v="5"/>
    <n v="267.80849999999998"/>
    <x v="6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x v="0"/>
    <n v="1412393400"/>
    <n v="1409747154"/>
    <b v="0"/>
    <n v="29"/>
    <b v="0"/>
    <x v="17"/>
    <n v="18"/>
    <n v="74.206900000000005"/>
    <x v="6"/>
  </r>
  <r>
    <n v="1097"/>
    <s v="Rabbly"/>
    <s v="Rabbly is action-adventure game. Is about a scientist going on an adventure, to find rare materials in another galaxy."/>
    <n v="100000"/>
    <n v="47"/>
    <x v="2"/>
    <x v="0"/>
    <x v="0"/>
    <n v="1393786877"/>
    <n v="1390330877"/>
    <b v="0"/>
    <n v="7"/>
    <b v="0"/>
    <x v="17"/>
    <n v="0"/>
    <n v="6.7142999999999997"/>
    <x v="6"/>
  </r>
  <r>
    <n v="1098"/>
    <s v="Kick, Punch... Fireball"/>
    <s v="Kick, Punch... Fireball is an FPS type arena game set inside the fantasy world."/>
    <n v="25000"/>
    <n v="1803"/>
    <x v="2"/>
    <x v="0"/>
    <x v="0"/>
    <n v="1397413095"/>
    <n v="1394821095"/>
    <b v="0"/>
    <n v="22"/>
    <b v="0"/>
    <x v="17"/>
    <n v="7"/>
    <n v="81.954499999999996"/>
    <x v="6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x v="1"/>
    <n v="1431547468"/>
    <n v="1428955468"/>
    <b v="0"/>
    <n v="1"/>
    <b v="0"/>
    <x v="17"/>
    <n v="1"/>
    <n v="25"/>
    <x v="6"/>
  </r>
  <r>
    <n v="1100"/>
    <s v="Aeldengald Saga Book I"/>
    <s v="A retro style puzzle rpg with a dark story. Your decisions will influence the world and decide the outcome of the story."/>
    <n v="4000"/>
    <n v="100"/>
    <x v="2"/>
    <x v="12"/>
    <x v="3"/>
    <n v="1455417571"/>
    <n v="1452825571"/>
    <b v="0"/>
    <n v="10"/>
    <b v="0"/>
    <x v="17"/>
    <n v="3"/>
    <n v="10"/>
    <x v="6"/>
  </r>
  <r>
    <n v="1101"/>
    <s v="Strain Wars"/>
    <s v="Different strains of marijuana leafs battling to the death to see which one is the top strain."/>
    <n v="100000"/>
    <n v="41"/>
    <x v="2"/>
    <x v="0"/>
    <x v="0"/>
    <n v="1468519920"/>
    <n v="1466188338"/>
    <b v="0"/>
    <n v="6"/>
    <b v="0"/>
    <x v="17"/>
    <n v="0"/>
    <n v="6.8333000000000004"/>
    <x v="6"/>
  </r>
  <r>
    <n v="1102"/>
    <s v="Runers"/>
    <s v="Runers is a top-down rogue-like shooter where as you advance you create more powerful spells and fight fierce monsters and bosses."/>
    <n v="8000"/>
    <n v="425"/>
    <x v="2"/>
    <x v="0"/>
    <x v="0"/>
    <n v="1386568740"/>
    <n v="1383095125"/>
    <b v="0"/>
    <n v="24"/>
    <b v="0"/>
    <x v="17"/>
    <n v="5"/>
    <n v="17.708300000000001"/>
    <x v="6"/>
  </r>
  <r>
    <n v="1103"/>
    <s v="The Morgue"/>
    <s v="&quot;I go to work... I classify the bodies and store them accordingly... Sometimes I here noises... Other times is see her..."/>
    <n v="15000"/>
    <n v="243"/>
    <x v="2"/>
    <x v="0"/>
    <x v="0"/>
    <n v="1466227190"/>
    <n v="1461043190"/>
    <b v="0"/>
    <n v="15"/>
    <b v="0"/>
    <x v="17"/>
    <n v="2"/>
    <n v="16.2"/>
    <x v="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x v="1"/>
    <n v="1402480221"/>
    <n v="1399888221"/>
    <b v="0"/>
    <n v="37"/>
    <b v="0"/>
    <x v="17"/>
    <n v="5"/>
    <n v="80.297300000000007"/>
    <x v="6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x v="0"/>
    <n v="1395627327"/>
    <n v="1393038927"/>
    <b v="0"/>
    <n v="20"/>
    <b v="0"/>
    <x v="17"/>
    <n v="0"/>
    <n v="71.55"/>
    <x v="6"/>
  </r>
  <r>
    <n v="1106"/>
    <s v="Backyard Zombies"/>
    <s v="Collect coins and save civilians while you blast your way through tons of zombies! Unlock new characters and levels!"/>
    <n v="400"/>
    <n v="165"/>
    <x v="2"/>
    <x v="0"/>
    <x v="0"/>
    <n v="1333557975"/>
    <n v="1330969575"/>
    <b v="0"/>
    <n v="7"/>
    <b v="0"/>
    <x v="17"/>
    <n v="41"/>
    <n v="23.571400000000001"/>
    <x v="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x v="0"/>
    <n v="1406148024"/>
    <n v="1403556024"/>
    <b v="0"/>
    <n v="0"/>
    <b v="0"/>
    <x v="17"/>
    <n v="0"/>
    <s v="no backers"/>
    <x v="6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x v="0"/>
    <n v="1334326635"/>
    <n v="1329146235"/>
    <b v="0"/>
    <n v="21"/>
    <b v="0"/>
    <x v="17"/>
    <n v="3"/>
    <n v="34.881"/>
    <x v="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x v="0"/>
    <n v="1479495790"/>
    <n v="1476900190"/>
    <b v="0"/>
    <n v="3"/>
    <b v="0"/>
    <x v="17"/>
    <n v="0"/>
    <n v="15"/>
    <x v="6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x v="0"/>
    <n v="1354919022"/>
    <n v="1352327022"/>
    <b v="0"/>
    <n v="11"/>
    <b v="0"/>
    <x v="17"/>
    <n v="1"/>
    <n v="23.181799999999999"/>
    <x v="6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x v="0"/>
    <n v="1452228790"/>
    <n v="1449636790"/>
    <b v="0"/>
    <n v="1"/>
    <b v="0"/>
    <x v="17"/>
    <n v="0"/>
    <n v="1"/>
    <x v="6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x v="0"/>
    <n v="1421656200"/>
    <n v="1416507211"/>
    <b v="0"/>
    <n v="312"/>
    <b v="0"/>
    <x v="17"/>
    <n v="36"/>
    <n v="100.2337"/>
    <x v="6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x v="1"/>
    <n v="1408058820"/>
    <n v="1405466820"/>
    <b v="0"/>
    <n v="1"/>
    <b v="0"/>
    <x v="17"/>
    <n v="1"/>
    <n v="5"/>
    <x v="6"/>
  </r>
  <r>
    <n v="1114"/>
    <s v="TeleRide"/>
    <s v="SciFi racing game for Android &amp; iOS platforms. Player gets a unique weapon which introduces an additional dimension to the competition."/>
    <n v="6000"/>
    <n v="10"/>
    <x v="2"/>
    <x v="1"/>
    <x v="1"/>
    <n v="1381306687"/>
    <n v="1378714687"/>
    <b v="0"/>
    <n v="3"/>
    <b v="0"/>
    <x v="17"/>
    <n v="0"/>
    <n v="3.3332999999999999"/>
    <x v="6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x v="0"/>
    <n v="1459352495"/>
    <n v="1456764095"/>
    <b v="0"/>
    <n v="4"/>
    <b v="0"/>
    <x v="17"/>
    <n v="0"/>
    <n v="13.25"/>
    <x v="6"/>
  </r>
  <r>
    <n v="1116"/>
    <s v="Quest Remnants of Chaos"/>
    <s v="A medieval, post apocolyptic, Online, MMORPG. Class morphing, character customization game."/>
    <n v="500000"/>
    <n v="178.52"/>
    <x v="2"/>
    <x v="0"/>
    <x v="0"/>
    <n v="1339273208"/>
    <n v="1334089208"/>
    <b v="0"/>
    <n v="10"/>
    <b v="0"/>
    <x v="17"/>
    <n v="0"/>
    <n v="17.852"/>
    <x v="6"/>
  </r>
  <r>
    <n v="1117"/>
    <s v="Medieval Village"/>
    <s v="Experience the Medieval in your own village. Increase your village into a city and walk through the streets."/>
    <n v="1000"/>
    <n v="83"/>
    <x v="2"/>
    <x v="12"/>
    <x v="3"/>
    <n v="1451053313"/>
    <n v="1448461313"/>
    <b v="0"/>
    <n v="8"/>
    <b v="0"/>
    <x v="17"/>
    <n v="8"/>
    <n v="10.375"/>
    <x v="6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x v="2"/>
    <n v="1396666779"/>
    <n v="1394078379"/>
    <b v="0"/>
    <n v="3"/>
    <b v="0"/>
    <x v="17"/>
    <n v="2"/>
    <n v="36.333300000000001"/>
    <x v="6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x v="0"/>
    <n v="1396810864"/>
    <n v="1395687664"/>
    <b v="0"/>
    <n v="1"/>
    <b v="0"/>
    <x v="17"/>
    <n v="0"/>
    <n v="5"/>
    <x v="6"/>
  </r>
  <r>
    <n v="1120"/>
    <s v="PlanEt Ninjahwah"/>
    <s v="Planet Ninjahwah is a highly anticipated futuristic action adventure game that will blow your mind!!"/>
    <n v="25000"/>
    <n v="0"/>
    <x v="2"/>
    <x v="0"/>
    <x v="0"/>
    <n v="1319835400"/>
    <n v="1315947400"/>
    <b v="0"/>
    <n v="0"/>
    <b v="0"/>
    <x v="17"/>
    <n v="0"/>
    <s v="no backers"/>
    <x v="6"/>
  </r>
  <r>
    <n v="1121"/>
    <s v="Pwincess"/>
    <s v="An action packed, side scrolling, platform jumping, laser shooting ADVENTURE that will be fun for everyone."/>
    <n v="250000"/>
    <n v="29"/>
    <x v="2"/>
    <x v="0"/>
    <x v="0"/>
    <n v="1457904316"/>
    <n v="1455315916"/>
    <b v="0"/>
    <n v="5"/>
    <b v="0"/>
    <x v="17"/>
    <n v="0"/>
    <n v="5.8"/>
    <x v="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x v="1"/>
    <n v="1369932825"/>
    <n v="1368723225"/>
    <b v="0"/>
    <n v="0"/>
    <b v="0"/>
    <x v="17"/>
    <n v="0"/>
    <s v="no backers"/>
    <x v="6"/>
  </r>
  <r>
    <n v="1123"/>
    <s v="Droplets"/>
    <s v="Fast paced mobile game where you control a rain drop by tilting your screen. Absorb other rain drops to go faster, but avoid clouds."/>
    <n v="5000"/>
    <n v="11"/>
    <x v="2"/>
    <x v="0"/>
    <x v="0"/>
    <n v="1397910848"/>
    <n v="1395318848"/>
    <b v="0"/>
    <n v="3"/>
    <b v="0"/>
    <x v="17"/>
    <n v="0"/>
    <n v="3.6667000000000001"/>
    <x v="6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x v="0"/>
    <n v="1430409651"/>
    <n v="1427817651"/>
    <b v="0"/>
    <n v="7"/>
    <b v="0"/>
    <x v="18"/>
    <n v="0"/>
    <n v="60.714300000000001"/>
    <x v="6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x v="1"/>
    <n v="1443193130"/>
    <n v="1438009130"/>
    <b v="0"/>
    <n v="0"/>
    <b v="0"/>
    <x v="18"/>
    <n v="0"/>
    <s v="no backers"/>
    <x v="6"/>
  </r>
  <r>
    <n v="1126"/>
    <s v="GAMING TO LEARN"/>
    <s v="Imagine a science class where the teacher walks in a says &quot;Take out your cell phone and play a game.&quot;"/>
    <n v="2000"/>
    <n v="10"/>
    <x v="2"/>
    <x v="0"/>
    <x v="0"/>
    <n v="1468482694"/>
    <n v="1465890694"/>
    <b v="0"/>
    <n v="2"/>
    <b v="0"/>
    <x v="18"/>
    <n v="1"/>
    <n v="5"/>
    <x v="6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x v="0"/>
    <n v="1416000600"/>
    <n v="1413318600"/>
    <b v="0"/>
    <n v="23"/>
    <b v="0"/>
    <x v="18"/>
    <n v="2"/>
    <n v="25.434799999999999"/>
    <x v="6"/>
  </r>
  <r>
    <n v="1128"/>
    <s v="Flying Turds"/>
    <s v="#havingfunFTW"/>
    <n v="1000"/>
    <n v="1"/>
    <x v="2"/>
    <x v="1"/>
    <x v="1"/>
    <n v="1407425717"/>
    <n v="1404833717"/>
    <b v="0"/>
    <n v="1"/>
    <b v="0"/>
    <x v="18"/>
    <n v="0"/>
    <n v="1"/>
    <x v="6"/>
  </r>
  <r>
    <n v="1129"/>
    <s v="Angry words with Friends"/>
    <s v="This app will provide you with the ability to use your most favorite profanities while playing a game with your friends."/>
    <n v="20000"/>
    <n v="21"/>
    <x v="2"/>
    <x v="0"/>
    <x v="0"/>
    <n v="1465107693"/>
    <n v="1462515693"/>
    <b v="0"/>
    <n v="2"/>
    <b v="0"/>
    <x v="18"/>
    <n v="0"/>
    <n v="10.5"/>
    <x v="6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x v="0"/>
    <n v="1416963300"/>
    <n v="1411775700"/>
    <b v="0"/>
    <n v="3"/>
    <b v="0"/>
    <x v="18"/>
    <n v="0"/>
    <n v="3.6667000000000001"/>
    <x v="6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x v="2"/>
    <n v="1450993668"/>
    <n v="1448401668"/>
    <b v="0"/>
    <n v="0"/>
    <b v="0"/>
    <x v="18"/>
    <n v="0"/>
    <s v="no backers"/>
    <x v="6"/>
  </r>
  <r>
    <n v="1132"/>
    <s v="One"/>
    <s v="One is a simple mobile game about exploring the connections between all living things. Featuring hand-painted art."/>
    <n v="10000"/>
    <n v="1438"/>
    <x v="2"/>
    <x v="5"/>
    <x v="5"/>
    <n v="1483238771"/>
    <n v="1480646771"/>
    <b v="0"/>
    <n v="13"/>
    <b v="0"/>
    <x v="18"/>
    <n v="14"/>
    <n v="110.61539999999999"/>
    <x v="6"/>
  </r>
  <r>
    <n v="1133"/>
    <s v="Ping"/>
    <s v="Ping is a simple game currently in the design process, where the player lives off of the power of their connection to the internet."/>
    <n v="3000"/>
    <n v="20"/>
    <x v="2"/>
    <x v="1"/>
    <x v="1"/>
    <n v="1406799981"/>
    <n v="1404207981"/>
    <b v="0"/>
    <n v="1"/>
    <b v="0"/>
    <x v="18"/>
    <n v="1"/>
    <n v="20"/>
    <x v="6"/>
  </r>
  <r>
    <n v="1134"/>
    <s v="New Mario Bro's style game!"/>
    <s v="We are creating a new Mario Bro's style game called KFK:Original. It's challenging, fun and totally awesome!!!"/>
    <n v="25000"/>
    <n v="1"/>
    <x v="2"/>
    <x v="2"/>
    <x v="2"/>
    <n v="1417235580"/>
    <n v="1416034228"/>
    <b v="0"/>
    <n v="1"/>
    <b v="0"/>
    <x v="18"/>
    <n v="0"/>
    <n v="1"/>
    <x v="6"/>
  </r>
  <r>
    <n v="1135"/>
    <s v="Trumperama"/>
    <s v="&quot;Trumperama&quot; ist ein Jump 'n' Run Spiel im 8-Bit Stil fÃ¼r Android._x000d_Donald Trump gewinnt die Wahlen und muss gestoppt werden!"/>
    <n v="1000"/>
    <n v="50"/>
    <x v="2"/>
    <x v="12"/>
    <x v="3"/>
    <n v="1470527094"/>
    <n v="1467935094"/>
    <b v="0"/>
    <n v="1"/>
    <b v="0"/>
    <x v="18"/>
    <n v="5"/>
    <n v="50"/>
    <x v="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x v="3"/>
    <n v="1450541229"/>
    <n v="1447949229"/>
    <b v="0"/>
    <n v="6"/>
    <b v="0"/>
    <x v="18"/>
    <n v="6"/>
    <n v="45"/>
    <x v="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x v="0"/>
    <n v="1461440421"/>
    <n v="1458848421"/>
    <b v="0"/>
    <n v="39"/>
    <b v="0"/>
    <x v="18"/>
    <n v="40"/>
    <n v="253.20509999999999"/>
    <x v="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x v="0"/>
    <n v="1485035131"/>
    <n v="1483307131"/>
    <b v="0"/>
    <n v="4"/>
    <b v="0"/>
    <x v="18"/>
    <n v="0"/>
    <n v="31.25"/>
    <x v="6"/>
  </r>
  <r>
    <n v="1139"/>
    <s v="Soulwalker"/>
    <s v="Take control of the Void and bend it to your will as you perfect your strategy and amass your deck. The light gathers, your power grows"/>
    <n v="8000"/>
    <n v="5"/>
    <x v="2"/>
    <x v="0"/>
    <x v="0"/>
    <n v="1420100426"/>
    <n v="1417508426"/>
    <b v="0"/>
    <n v="1"/>
    <b v="0"/>
    <x v="18"/>
    <n v="0"/>
    <n v="5"/>
    <x v="6"/>
  </r>
  <r>
    <n v="1140"/>
    <s v="Medieval Empire by Bear Games"/>
    <s v="We are creating the next epic Massive Multiplayer Online-Real Time Strategy game and we want you to be a part of it!"/>
    <n v="5000"/>
    <n v="0"/>
    <x v="2"/>
    <x v="1"/>
    <x v="1"/>
    <n v="1438859121"/>
    <n v="1436267121"/>
    <b v="0"/>
    <n v="0"/>
    <b v="0"/>
    <x v="18"/>
    <n v="0"/>
    <s v="no backers"/>
    <x v="6"/>
  </r>
  <r>
    <n v="1141"/>
    <s v="Arena Z - Zombie Survival"/>
    <s v="I think this will be a great game!"/>
    <n v="500"/>
    <n v="0"/>
    <x v="2"/>
    <x v="12"/>
    <x v="3"/>
    <n v="1436460450"/>
    <n v="1433868450"/>
    <b v="0"/>
    <n v="0"/>
    <b v="0"/>
    <x v="18"/>
    <n v="0"/>
    <s v="no backers"/>
    <x v="6"/>
  </r>
  <r>
    <n v="1142"/>
    <s v="3E Community, a company driven by YOU!"/>
    <s v="If only you could help choose and/or create the Top Chart apps with your ideas..._x000d_Want that to come true? Well here we are."/>
    <n v="4000"/>
    <n v="0"/>
    <x v="2"/>
    <x v="0"/>
    <x v="0"/>
    <n v="1424131727"/>
    <n v="1421539727"/>
    <b v="0"/>
    <n v="0"/>
    <b v="0"/>
    <x v="18"/>
    <n v="0"/>
    <s v="no backers"/>
    <x v="6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x v="0"/>
    <n v="1450327126"/>
    <n v="1447735126"/>
    <b v="0"/>
    <n v="8"/>
    <b v="0"/>
    <x v="18"/>
    <n v="0"/>
    <n v="23.25"/>
    <x v="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x v="0"/>
    <n v="1430281320"/>
    <n v="1427689320"/>
    <b v="0"/>
    <n v="0"/>
    <b v="0"/>
    <x v="19"/>
    <n v="0"/>
    <s v="no backers"/>
    <x v="7"/>
  </r>
  <r>
    <n v="1145"/>
    <s v="A FORK IN THE ROAD food truck"/>
    <s v="Emphasizing locally and responsibly raised ingredients, serving delicious food! I need your help."/>
    <n v="80000"/>
    <n v="100"/>
    <x v="2"/>
    <x v="0"/>
    <x v="0"/>
    <n v="1412272592"/>
    <n v="1407088592"/>
    <b v="0"/>
    <n v="1"/>
    <b v="0"/>
    <x v="19"/>
    <n v="0"/>
    <n v="100"/>
    <x v="7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x v="0"/>
    <n v="1399071173"/>
    <n v="1395787973"/>
    <b v="0"/>
    <n v="12"/>
    <b v="0"/>
    <x v="19"/>
    <n v="9"/>
    <n v="44.166699999999999"/>
    <x v="7"/>
  </r>
  <r>
    <n v="1147"/>
    <s v="baked pugtato"/>
    <s v="amazing gourmet baked potato truck with variable options for everyone, its always been my dream, help me make it come true :)."/>
    <n v="25000"/>
    <n v="0"/>
    <x v="2"/>
    <x v="5"/>
    <x v="5"/>
    <n v="1413760783"/>
    <n v="1408576783"/>
    <b v="0"/>
    <n v="0"/>
    <b v="0"/>
    <x v="19"/>
    <n v="0"/>
    <s v="no backers"/>
    <x v="7"/>
  </r>
  <r>
    <n v="1148"/>
    <s v="Warren's / Adilyn's Rollin' Bistro"/>
    <s v="New local (Louisville, KY.) food truck with a refreshing spin on rolling kitchens."/>
    <n v="15000"/>
    <n v="73"/>
    <x v="2"/>
    <x v="0"/>
    <x v="0"/>
    <n v="1480568781"/>
    <n v="1477973181"/>
    <b v="0"/>
    <n v="3"/>
    <b v="0"/>
    <x v="19"/>
    <n v="0"/>
    <n v="24.333300000000001"/>
    <x v="7"/>
  </r>
  <r>
    <n v="1149"/>
    <s v="The Floridian Food Truck"/>
    <s v="Bringing culturally diverse Floridian cuisine to the people!"/>
    <n v="50000"/>
    <n v="75"/>
    <x v="2"/>
    <x v="0"/>
    <x v="0"/>
    <n v="1466096566"/>
    <n v="1463504566"/>
    <b v="0"/>
    <n v="2"/>
    <b v="0"/>
    <x v="19"/>
    <n v="0"/>
    <n v="37.5"/>
    <x v="7"/>
  </r>
  <r>
    <n v="1150"/>
    <s v="Chef Po's Food Truck"/>
    <s v="Bringing delicious authentic and fusion Taiwanese Food to the West Coast."/>
    <n v="2500"/>
    <n v="252"/>
    <x v="2"/>
    <x v="0"/>
    <x v="0"/>
    <n v="1452293675"/>
    <n v="1447109675"/>
    <b v="0"/>
    <n v="6"/>
    <b v="0"/>
    <x v="19"/>
    <n v="10"/>
    <n v="42"/>
    <x v="7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x v="0"/>
    <n v="1441592863"/>
    <n v="1439000863"/>
    <b v="0"/>
    <n v="0"/>
    <b v="0"/>
    <x v="19"/>
    <n v="0"/>
    <s v="no backers"/>
    <x v="7"/>
  </r>
  <r>
    <n v="1152"/>
    <s v="Peruvian King Food Truck"/>
    <s v="Peruvian food truck with an LA twist."/>
    <n v="16000"/>
    <n v="911"/>
    <x v="2"/>
    <x v="0"/>
    <x v="0"/>
    <n v="1431709312"/>
    <n v="1429117312"/>
    <b v="0"/>
    <n v="15"/>
    <b v="0"/>
    <x v="19"/>
    <n v="6"/>
    <n v="60.7333"/>
    <x v="7"/>
  </r>
  <r>
    <n v="1153"/>
    <s v="The Cold Spot Mobile Trailer"/>
    <s v="A mobile concession trailer for snow cones, ice cream, smoothies and more"/>
    <n v="8000"/>
    <n v="50"/>
    <x v="2"/>
    <x v="0"/>
    <x v="0"/>
    <n v="1434647305"/>
    <n v="1432055305"/>
    <b v="0"/>
    <n v="1"/>
    <b v="0"/>
    <x v="19"/>
    <n v="1"/>
    <n v="50"/>
    <x v="7"/>
  </r>
  <r>
    <n v="1154"/>
    <s v="Food Truck Funding"/>
    <s v="We're about to launch our first ever food truck to share our amazing food and we need your help! Be a part of our truck!"/>
    <n v="5000"/>
    <n v="325"/>
    <x v="2"/>
    <x v="0"/>
    <x v="0"/>
    <n v="1441507006"/>
    <n v="1438915006"/>
    <b v="0"/>
    <n v="3"/>
    <b v="0"/>
    <x v="19"/>
    <n v="7"/>
    <n v="108.33329999999999"/>
    <x v="7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x v="0"/>
    <n v="1408040408"/>
    <n v="1405448408"/>
    <b v="0"/>
    <n v="8"/>
    <b v="0"/>
    <x v="19"/>
    <n v="1"/>
    <n v="23.5"/>
    <x v="7"/>
  </r>
  <r>
    <n v="1156"/>
    <s v="Harley Hawg Dogs, Inc"/>
    <s v="A Food Truck featuring Deep Fried Natural Casing Beef/Pork mix Hot Dogs, New York Style Rippers. Also serving Fresh Cut Fries."/>
    <n v="6500"/>
    <n v="0"/>
    <x v="2"/>
    <x v="0"/>
    <x v="0"/>
    <n v="1424742162"/>
    <n v="1422150162"/>
    <b v="0"/>
    <n v="0"/>
    <b v="0"/>
    <x v="19"/>
    <n v="0"/>
    <s v="no backers"/>
    <x v="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x v="0"/>
    <n v="1417795480"/>
    <n v="1412607880"/>
    <b v="0"/>
    <n v="3"/>
    <b v="0"/>
    <x v="19"/>
    <n v="2"/>
    <n v="50.333300000000001"/>
    <x v="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x v="0"/>
    <n v="1418091128"/>
    <n v="1415499128"/>
    <b v="0"/>
    <n v="3"/>
    <b v="0"/>
    <x v="19"/>
    <n v="0"/>
    <n v="11.666700000000001"/>
    <x v="7"/>
  </r>
  <r>
    <n v="1159"/>
    <s v="Skewed Up Food Truck"/>
    <s v="Skewed Up food truck is my dream and need help getting it started, presenting some to the bank for my loan, spice up logo, etc."/>
    <n v="6750"/>
    <n v="0"/>
    <x v="2"/>
    <x v="0"/>
    <x v="0"/>
    <n v="1435679100"/>
    <n v="1433006765"/>
    <b v="0"/>
    <n v="0"/>
    <b v="0"/>
    <x v="19"/>
    <n v="0"/>
    <s v="no backers"/>
    <x v="7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x v="0"/>
    <n v="1427510586"/>
    <n v="1424922186"/>
    <b v="0"/>
    <n v="19"/>
    <b v="0"/>
    <x v="19"/>
    <n v="4"/>
    <n v="60.789499999999997"/>
    <x v="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x v="0"/>
    <n v="1432047989"/>
    <n v="1430233589"/>
    <b v="0"/>
    <n v="0"/>
    <b v="0"/>
    <x v="19"/>
    <n v="0"/>
    <s v="no backers"/>
    <x v="7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x v="0"/>
    <n v="1411662264"/>
    <n v="1408983864"/>
    <b v="0"/>
    <n v="2"/>
    <b v="0"/>
    <x v="19"/>
    <n v="0"/>
    <n v="17.5"/>
    <x v="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x v="0"/>
    <n v="1407604920"/>
    <n v="1405012920"/>
    <b v="0"/>
    <n v="0"/>
    <b v="0"/>
    <x v="19"/>
    <n v="0"/>
    <s v="no backers"/>
    <x v="7"/>
  </r>
  <r>
    <n v="1164"/>
    <s v="Bayou Classic BBQ"/>
    <s v="Bayou Classic BBQ will be  Mansura,LA _x000d_newest and best mobile food truck_x000d_serving delicious BBQ Georgia style slow_x000d_smoke BBQ!"/>
    <n v="10000"/>
    <n v="0"/>
    <x v="2"/>
    <x v="0"/>
    <x v="0"/>
    <n v="1466270582"/>
    <n v="1463678582"/>
    <b v="0"/>
    <n v="0"/>
    <b v="0"/>
    <x v="19"/>
    <n v="0"/>
    <s v="no backers"/>
    <x v="7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x v="0"/>
    <n v="1404623330"/>
    <n v="1401685730"/>
    <b v="0"/>
    <n v="25"/>
    <b v="0"/>
    <x v="19"/>
    <n v="21"/>
    <n v="82.82"/>
    <x v="7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x v="0"/>
    <n v="1435291200"/>
    <n v="1432640342"/>
    <b v="0"/>
    <n v="8"/>
    <b v="0"/>
    <x v="19"/>
    <n v="19"/>
    <n v="358.875"/>
    <x v="7"/>
  </r>
  <r>
    <n v="1167"/>
    <s v="Empanada Express Food Truck"/>
    <s v="A mobile food truck serving up a Latino-inspired fusion cuisine using fresh, local, &amp; organic ingredients!"/>
    <n v="60000"/>
    <n v="979"/>
    <x v="2"/>
    <x v="0"/>
    <x v="0"/>
    <n v="1410543495"/>
    <n v="1407865095"/>
    <b v="0"/>
    <n v="16"/>
    <b v="0"/>
    <x v="19"/>
    <n v="2"/>
    <n v="61.1875"/>
    <x v="7"/>
  </r>
  <r>
    <n v="1168"/>
    <s v="SiMpLy FreSH fOoD TrUck"/>
    <s v="Simply fresh farm to table on wheels working close with local farms to ensure the highest of quality of product ."/>
    <n v="18000"/>
    <n v="1020"/>
    <x v="2"/>
    <x v="0"/>
    <x v="0"/>
    <n v="1474507065"/>
    <n v="1471915065"/>
    <b v="0"/>
    <n v="3"/>
    <b v="0"/>
    <x v="19"/>
    <n v="6"/>
    <n v="340"/>
    <x v="7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x v="0"/>
    <n v="1424593763"/>
    <n v="1422001763"/>
    <b v="0"/>
    <n v="3"/>
    <b v="0"/>
    <x v="19"/>
    <n v="0"/>
    <n v="5.6666999999999996"/>
    <x v="7"/>
  </r>
  <r>
    <n v="1170"/>
    <s v="Its A Rib Thing"/>
    <s v="They are sweet, sticky and incredibly addictive. People are left with a huge smile and a full stomach but still ask for more!!!"/>
    <n v="25000"/>
    <n v="100"/>
    <x v="2"/>
    <x v="1"/>
    <x v="1"/>
    <n v="1433021171"/>
    <n v="1430429171"/>
    <b v="0"/>
    <n v="2"/>
    <b v="0"/>
    <x v="19"/>
    <n v="0"/>
    <n v="50"/>
    <x v="7"/>
  </r>
  <r>
    <n v="1171"/>
    <s v="The Mean Green Purple Machine"/>
    <s v="Tulsa's first true biodiesel, alternative energy powered food truck! Oh yeah, and delicious food!"/>
    <n v="25000"/>
    <n v="25"/>
    <x v="2"/>
    <x v="0"/>
    <x v="0"/>
    <n v="1415909927"/>
    <n v="1414351127"/>
    <b v="0"/>
    <n v="1"/>
    <b v="0"/>
    <x v="19"/>
    <n v="0"/>
    <n v="25"/>
    <x v="7"/>
  </r>
  <r>
    <n v="1172"/>
    <s v="let your dayz take you to the dogs."/>
    <s v="Bringing YOUR favorite dog recipes to the streets."/>
    <n v="9000"/>
    <n v="0"/>
    <x v="2"/>
    <x v="0"/>
    <x v="0"/>
    <n v="1408551752"/>
    <n v="1405959752"/>
    <b v="0"/>
    <n v="0"/>
    <b v="0"/>
    <x v="19"/>
    <n v="0"/>
    <s v="no backers"/>
    <x v="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x v="0"/>
    <n v="1438576057"/>
    <n v="1435552057"/>
    <b v="0"/>
    <n v="1"/>
    <b v="0"/>
    <x v="19"/>
    <n v="0"/>
    <n v="30"/>
    <x v="7"/>
  </r>
  <r>
    <n v="1174"/>
    <s v="Give The Black Burro a Stable Stable"/>
    <s v="Help me purchase a parking space to be the Burro's permanant home, I need your help to raise $15,000!"/>
    <n v="15000"/>
    <n v="886"/>
    <x v="2"/>
    <x v="0"/>
    <x v="0"/>
    <n v="1462738327"/>
    <n v="1460146327"/>
    <b v="0"/>
    <n v="19"/>
    <b v="0"/>
    <x v="19"/>
    <n v="6"/>
    <n v="46.631599999999999"/>
    <x v="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x v="0"/>
    <n v="1436981339"/>
    <n v="1434389339"/>
    <b v="0"/>
    <n v="9"/>
    <b v="0"/>
    <x v="19"/>
    <n v="3"/>
    <n v="65"/>
    <x v="7"/>
  </r>
  <r>
    <n v="1176"/>
    <s v="Mirlin's Sushi"/>
    <s v="Mirlins Sushi!_x000d_Find us on Facebook!_x000d_(Gives backers a voice, and a direct link to us! No kickstarter disappearing act here!)"/>
    <n v="175000"/>
    <n v="10"/>
    <x v="2"/>
    <x v="2"/>
    <x v="2"/>
    <n v="1488805200"/>
    <n v="1484094498"/>
    <b v="0"/>
    <n v="1"/>
    <b v="0"/>
    <x v="19"/>
    <n v="0"/>
    <n v="10"/>
    <x v="7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x v="1"/>
    <n v="1413388296"/>
    <n v="1410796296"/>
    <b v="0"/>
    <n v="0"/>
    <b v="0"/>
    <x v="19"/>
    <n v="0"/>
    <s v="no backers"/>
    <x v="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x v="0"/>
    <n v="1408225452"/>
    <n v="1405633452"/>
    <b v="0"/>
    <n v="1"/>
    <b v="0"/>
    <x v="19"/>
    <n v="0"/>
    <n v="5"/>
    <x v="7"/>
  </r>
  <r>
    <n v="1179"/>
    <s v="El Camion Roja"/>
    <s v="Mexican Style Food Truck, run by a Red Seal Chef, in a town with NO MEXICAN FOOD! That is a culinary emergency situation!"/>
    <n v="60000"/>
    <n v="3200"/>
    <x v="2"/>
    <x v="5"/>
    <x v="5"/>
    <n v="1446052627"/>
    <n v="1443460627"/>
    <b v="0"/>
    <n v="5"/>
    <b v="0"/>
    <x v="19"/>
    <n v="5"/>
    <n v="640"/>
    <x v="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x v="0"/>
    <n v="1403983314"/>
    <n v="1400786514"/>
    <b v="0"/>
    <n v="85"/>
    <b v="0"/>
    <x v="19"/>
    <n v="12"/>
    <n v="69.117599999999996"/>
    <x v="7"/>
  </r>
  <r>
    <n v="1181"/>
    <s v="Gringo Loco Tacos Food Truck"/>
    <s v="Bringing the best tacos to the streets of Chicago!"/>
    <n v="50000"/>
    <n v="4"/>
    <x v="2"/>
    <x v="0"/>
    <x v="0"/>
    <n v="1425197321"/>
    <n v="1422605321"/>
    <b v="0"/>
    <n v="3"/>
    <b v="0"/>
    <x v="19"/>
    <n v="0"/>
    <n v="1.3332999999999999"/>
    <x v="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x v="0"/>
    <n v="1484239320"/>
    <n v="1482609088"/>
    <b v="0"/>
    <n v="4"/>
    <b v="0"/>
    <x v="19"/>
    <n v="4"/>
    <n v="10.5"/>
    <x v="7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x v="0"/>
    <n v="1478059140"/>
    <n v="1476391223"/>
    <b v="0"/>
    <n v="3"/>
    <b v="0"/>
    <x v="19"/>
    <n v="4"/>
    <n v="33.333300000000001"/>
    <x v="7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x v="1"/>
    <n v="1486391011"/>
    <n v="1483712611"/>
    <b v="0"/>
    <n v="375"/>
    <b v="1"/>
    <x v="20"/>
    <n v="105"/>
    <n v="61.5627"/>
    <x v="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x v="0"/>
    <n v="1433736000"/>
    <n v="1430945149"/>
    <b v="0"/>
    <n v="111"/>
    <b v="1"/>
    <x v="20"/>
    <n v="105"/>
    <n v="118.73869999999999"/>
    <x v="8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x v="1"/>
    <n v="1433198520"/>
    <n v="1430340195"/>
    <b v="0"/>
    <n v="123"/>
    <b v="1"/>
    <x v="20"/>
    <n v="107"/>
    <n v="65.081299999999999"/>
    <x v="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x v="0"/>
    <n v="1431885600"/>
    <n v="1429133323"/>
    <b v="0"/>
    <n v="70"/>
    <b v="1"/>
    <x v="20"/>
    <n v="104"/>
    <n v="130.15710000000001"/>
    <x v="8"/>
  </r>
  <r>
    <n v="1188"/>
    <s v="Because Dance."/>
    <s v="A photobook of young dancers and their inspiring stories, photographed in beautiful and unique locations."/>
    <n v="2000"/>
    <n v="3211"/>
    <x v="0"/>
    <x v="5"/>
    <x v="5"/>
    <n v="1482943740"/>
    <n v="1481129340"/>
    <b v="0"/>
    <n v="85"/>
    <b v="1"/>
    <x v="20"/>
    <n v="161"/>
    <n v="37.776499999999999"/>
    <x v="8"/>
  </r>
  <r>
    <n v="1189"/>
    <s v="Road Ramblers"/>
    <s v="A couple of experienced road trippers setting out for the big one. Six months traveling in a converted bus with a book at the end."/>
    <n v="9000"/>
    <n v="9700"/>
    <x v="0"/>
    <x v="0"/>
    <x v="0"/>
    <n v="1467242995"/>
    <n v="1465428595"/>
    <b v="0"/>
    <n v="86"/>
    <b v="1"/>
    <x v="20"/>
    <n v="108"/>
    <n v="112.7907"/>
    <x v="8"/>
  </r>
  <r>
    <n v="1190"/>
    <s v="The Reality Of Chronic Illness - The Book"/>
    <s v="A pairing of self portraiture and writing to shed light on the reality of life with chronic illness."/>
    <n v="500"/>
    <n v="675"/>
    <x v="0"/>
    <x v="0"/>
    <x v="0"/>
    <n v="1409500725"/>
    <n v="1406908725"/>
    <b v="0"/>
    <n v="13"/>
    <b v="1"/>
    <x v="20"/>
    <n v="135"/>
    <n v="51.923099999999998"/>
    <x v="8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x v="0"/>
    <n v="1458480560"/>
    <n v="1455892160"/>
    <b v="0"/>
    <n v="33"/>
    <b v="1"/>
    <x v="20"/>
    <n v="109"/>
    <n v="89.242400000000004"/>
    <x v="8"/>
  </r>
  <r>
    <n v="1192"/>
    <s v="Other Worlds - A Make 100 Project"/>
    <s v="A macro landscape photography art book &amp; limited edition prints. A Make 100 project."/>
    <n v="100"/>
    <n v="290"/>
    <x v="0"/>
    <x v="1"/>
    <x v="1"/>
    <n v="1486814978"/>
    <n v="1484222978"/>
    <b v="0"/>
    <n v="15"/>
    <b v="1"/>
    <x v="20"/>
    <n v="290"/>
    <n v="19.333300000000001"/>
    <x v="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x v="0"/>
    <n v="1460223453"/>
    <n v="1455043053"/>
    <b v="0"/>
    <n v="273"/>
    <b v="1"/>
    <x v="20"/>
    <n v="104"/>
    <n v="79.966999999999999"/>
    <x v="8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x v="3"/>
    <n v="1428493379"/>
    <n v="1425901379"/>
    <b v="0"/>
    <n v="714"/>
    <b v="1"/>
    <x v="20"/>
    <n v="322"/>
    <n v="56.4146"/>
    <x v="8"/>
  </r>
  <r>
    <n v="1195"/>
    <s v="CALAMITA/Ã€ project"/>
    <s v="CALAMITA/Ã€ is a tool for investigating the contemporary Vajont and the topic of catastrophes in general._x000d_Â«CHE IDDIO CE LA MANDI BUONAÂ»"/>
    <n v="10000"/>
    <n v="13500"/>
    <x v="0"/>
    <x v="13"/>
    <x v="3"/>
    <n v="1450602000"/>
    <n v="1445415653"/>
    <b v="0"/>
    <n v="170"/>
    <b v="1"/>
    <x v="20"/>
    <n v="135"/>
    <n v="79.411799999999999"/>
    <x v="8"/>
  </r>
  <r>
    <n v="1196"/>
    <s v="NAKED IBIZA - A Large Scale Photography Book by Dylan Rosser"/>
    <s v="A book of male nudes photographed on location in Ibiza over the last 4 years."/>
    <n v="14500"/>
    <n v="39137"/>
    <x v="0"/>
    <x v="1"/>
    <x v="1"/>
    <n v="1450467539"/>
    <n v="1447875539"/>
    <b v="0"/>
    <n v="512"/>
    <b v="1"/>
    <x v="20"/>
    <n v="270"/>
    <n v="76.439499999999995"/>
    <x v="8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x v="0"/>
    <n v="1465797540"/>
    <n v="1463155034"/>
    <b v="0"/>
    <n v="314"/>
    <b v="1"/>
    <x v="20"/>
    <n v="253"/>
    <n v="121"/>
    <x v="8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x v="0"/>
    <n v="1451530800"/>
    <n v="1448463086"/>
    <b v="0"/>
    <n v="167"/>
    <b v="1"/>
    <x v="20"/>
    <n v="261"/>
    <n v="54.616799999999998"/>
    <x v="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x v="1"/>
    <n v="1436380200"/>
    <n v="1433615400"/>
    <b v="0"/>
    <n v="9"/>
    <b v="1"/>
    <x v="20"/>
    <n v="101"/>
    <n v="299.22219999999999"/>
    <x v="8"/>
  </r>
  <r>
    <n v="1200"/>
    <s v="Modern Nomads"/>
    <s v="Modern Nomads Journal is an 88 page magazine style publication containing photo stories about Somalis in the Horn of Africa."/>
    <n v="4800"/>
    <n v="6029"/>
    <x v="0"/>
    <x v="0"/>
    <x v="0"/>
    <n v="1429183656"/>
    <n v="1427369256"/>
    <b v="0"/>
    <n v="103"/>
    <b v="1"/>
    <x v="20"/>
    <n v="126"/>
    <n v="58.533999999999999"/>
    <x v="8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x v="1"/>
    <n v="1468593246"/>
    <n v="1466001246"/>
    <b v="0"/>
    <n v="111"/>
    <b v="1"/>
    <x v="20"/>
    <n v="102"/>
    <n v="55.3718"/>
    <x v="8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x v="2"/>
    <n v="1435388154"/>
    <n v="1432796154"/>
    <b v="0"/>
    <n v="271"/>
    <b v="1"/>
    <x v="20"/>
    <n v="199"/>
    <n v="183.80439999999999"/>
    <x v="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x v="0"/>
    <n v="1433083527"/>
    <n v="1430491527"/>
    <b v="0"/>
    <n v="101"/>
    <b v="1"/>
    <x v="20"/>
    <n v="102"/>
    <n v="165.34649999999999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x v="0"/>
    <n v="1449205200"/>
    <n v="1445363833"/>
    <b v="0"/>
    <n v="57"/>
    <b v="1"/>
    <x v="20"/>
    <n v="103"/>
    <n v="234.7895"/>
    <x v="8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x v="3"/>
    <n v="1434197351"/>
    <n v="1431605351"/>
    <b v="0"/>
    <n v="62"/>
    <b v="1"/>
    <x v="20"/>
    <n v="101"/>
    <n v="211.48390000000001"/>
    <x v="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x v="3"/>
    <n v="1489238940"/>
    <n v="1486406253"/>
    <b v="0"/>
    <n v="32"/>
    <b v="1"/>
    <x v="20"/>
    <n v="115"/>
    <n v="32.343800000000002"/>
    <x v="8"/>
  </r>
  <r>
    <n v="1207"/>
    <s v="ITALIANA"/>
    <s v="A humanistic photo book about ancestral &amp; post-modern Italy."/>
    <n v="16700"/>
    <n v="17396"/>
    <x v="0"/>
    <x v="13"/>
    <x v="3"/>
    <n v="1459418400"/>
    <n v="1456827573"/>
    <b v="0"/>
    <n v="141"/>
    <b v="1"/>
    <x v="20"/>
    <n v="104"/>
    <n v="123.3759"/>
    <x v="8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x v="0"/>
    <n v="1458835264"/>
    <n v="1456246864"/>
    <b v="0"/>
    <n v="75"/>
    <b v="1"/>
    <x v="20"/>
    <n v="155"/>
    <n v="207.0667"/>
    <x v="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x v="0"/>
    <n v="1488053905"/>
    <n v="1485461905"/>
    <b v="0"/>
    <n v="46"/>
    <b v="1"/>
    <x v="20"/>
    <n v="106"/>
    <n v="138.26089999999999"/>
    <x v="8"/>
  </r>
  <r>
    <n v="1210"/>
    <s v="Det Andra GÃ¶teborg"/>
    <s v="En fotobok om livet i det enda andra GÃ¶teborg i vÃ¤rlden"/>
    <n v="20000"/>
    <n v="50863"/>
    <x v="0"/>
    <x v="11"/>
    <x v="9"/>
    <n v="1433106000"/>
    <n v="1431124572"/>
    <b v="0"/>
    <n v="103"/>
    <b v="1"/>
    <x v="20"/>
    <n v="254"/>
    <n v="493.81549999999999"/>
    <x v="8"/>
  </r>
  <r>
    <n v="1211"/>
    <s v="500 Views of Japan"/>
    <s v="From 2010 to 2015, I took over 15 000 photos in Japan. Here's 500 of them. Landscape, city view, people and so much more!"/>
    <n v="1000"/>
    <n v="1011"/>
    <x v="0"/>
    <x v="5"/>
    <x v="5"/>
    <n v="1465505261"/>
    <n v="1464209261"/>
    <b v="0"/>
    <n v="6"/>
    <b v="1"/>
    <x v="20"/>
    <n v="101"/>
    <n v="168.5"/>
    <x v="8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x v="0"/>
    <n v="1448586000"/>
    <n v="1447195695"/>
    <b v="0"/>
    <n v="83"/>
    <b v="1"/>
    <x v="20"/>
    <n v="129"/>
    <n v="38.867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x v="1"/>
    <n v="1485886100"/>
    <n v="1482862100"/>
    <b v="0"/>
    <n v="108"/>
    <b v="1"/>
    <x v="20"/>
    <n v="102"/>
    <n v="61.527799999999999"/>
    <x v="8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x v="0"/>
    <n v="1433880605"/>
    <n v="1428696605"/>
    <b v="0"/>
    <n v="25"/>
    <b v="1"/>
    <x v="20"/>
    <n v="132"/>
    <n v="105.44"/>
    <x v="8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x v="0"/>
    <n v="1401487756"/>
    <n v="1398895756"/>
    <b v="0"/>
    <n v="549"/>
    <b v="1"/>
    <x v="20"/>
    <n v="786"/>
    <n v="71.591999999999999"/>
    <x v="8"/>
  </r>
  <r>
    <n v="1216"/>
    <s v="In Training: a book of Bonsai photographs"/>
    <s v="A fine art photography book taking a new look at the art of bonsai."/>
    <n v="14000"/>
    <n v="20398"/>
    <x v="0"/>
    <x v="0"/>
    <x v="0"/>
    <n v="1443826980"/>
    <n v="1441032457"/>
    <b v="0"/>
    <n v="222"/>
    <b v="1"/>
    <x v="20"/>
    <n v="146"/>
    <n v="91.882900000000006"/>
    <x v="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x v="0"/>
    <n v="1468524340"/>
    <n v="1465932340"/>
    <b v="0"/>
    <n v="183"/>
    <b v="1"/>
    <x v="20"/>
    <n v="103"/>
    <n v="148.57380000000001"/>
    <x v="8"/>
  </r>
  <r>
    <n v="1218"/>
    <s v="The Alaska Range"/>
    <s v="The Mountaineers Books and I, Carl Battreall, have teamed up to create the first photography book of the legendary Alaska Range."/>
    <n v="9000"/>
    <n v="15505"/>
    <x v="0"/>
    <x v="0"/>
    <x v="0"/>
    <n v="1446346800"/>
    <n v="1443714800"/>
    <b v="0"/>
    <n v="89"/>
    <b v="1"/>
    <x v="20"/>
    <n v="172"/>
    <n v="174.21350000000001"/>
    <x v="8"/>
  </r>
  <r>
    <n v="1219"/>
    <s v="The Box"/>
    <s v="The Box is a fine art book of Ron Amato's innovative and seductive photography project."/>
    <n v="16350"/>
    <n v="26024"/>
    <x v="0"/>
    <x v="0"/>
    <x v="0"/>
    <n v="1476961513"/>
    <n v="1474369513"/>
    <b v="0"/>
    <n v="253"/>
    <b v="1"/>
    <x v="20"/>
    <n v="159"/>
    <n v="102.8617"/>
    <x v="8"/>
  </r>
  <r>
    <n v="1220"/>
    <s v="All The People"/>
    <s v="A beautiful photo art book of portraits and conversations with people that may expand your idea of gender."/>
    <n v="15000"/>
    <n v="15565"/>
    <x v="0"/>
    <x v="12"/>
    <x v="3"/>
    <n v="1440515112"/>
    <n v="1437923112"/>
    <b v="0"/>
    <n v="140"/>
    <b v="1"/>
    <x v="20"/>
    <n v="104"/>
    <n v="111.1786"/>
    <x v="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x v="1"/>
    <n v="1480809600"/>
    <n v="1478431488"/>
    <b v="0"/>
    <n v="103"/>
    <b v="1"/>
    <x v="20"/>
    <n v="111"/>
    <n v="23.796199999999999"/>
    <x v="8"/>
  </r>
  <r>
    <n v="1222"/>
    <s v="Project Pilgrim"/>
    <s v="Project Pilgrim is my effort to work towards normalizing mental health."/>
    <n v="4000"/>
    <n v="11215"/>
    <x v="0"/>
    <x v="5"/>
    <x v="5"/>
    <n v="1459483200"/>
    <n v="1456852647"/>
    <b v="0"/>
    <n v="138"/>
    <b v="1"/>
    <x v="20"/>
    <n v="280"/>
    <n v="81.268100000000004"/>
    <x v="8"/>
  </r>
  <r>
    <n v="1223"/>
    <s v="YOSEMITE PEOPLE"/>
    <s v="A photography book focusing on the people rather than the nature at Yosemite National Park."/>
    <n v="19800"/>
    <n v="22197"/>
    <x v="0"/>
    <x v="0"/>
    <x v="0"/>
    <n v="1478754909"/>
    <n v="1476159309"/>
    <b v="0"/>
    <n v="191"/>
    <b v="1"/>
    <x v="20"/>
    <n v="112"/>
    <n v="116.21469999999999"/>
    <x v="8"/>
  </r>
  <r>
    <n v="1224"/>
    <s v="&quot;I Dreamed Last Night&quot; Album (Canceled)"/>
    <s v="Modern Celtic influenced CD.  Help me finish what I started before the stroke."/>
    <n v="15000"/>
    <n v="1060"/>
    <x v="1"/>
    <x v="0"/>
    <x v="0"/>
    <n v="1402060302"/>
    <n v="1396876302"/>
    <b v="0"/>
    <n v="18"/>
    <b v="0"/>
    <x v="21"/>
    <n v="7"/>
    <n v="58.8889"/>
    <x v="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x v="0"/>
    <n v="1382478278"/>
    <n v="1377294278"/>
    <b v="0"/>
    <n v="3"/>
    <b v="0"/>
    <x v="21"/>
    <n v="4"/>
    <n v="44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x v="0"/>
    <n v="1398042000"/>
    <n v="1395089981"/>
    <b v="0"/>
    <n v="40"/>
    <b v="0"/>
    <x v="21"/>
    <n v="4"/>
    <n v="48.424999999999997"/>
    <x v="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x v="0"/>
    <n v="1407394800"/>
    <n v="1404770616"/>
    <b v="0"/>
    <n v="0"/>
    <b v="0"/>
    <x v="21"/>
    <n v="0"/>
    <s v="no backers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x v="0"/>
    <n v="1317231008"/>
    <n v="1312047008"/>
    <b v="0"/>
    <n v="24"/>
    <b v="0"/>
    <x v="21"/>
    <n v="29"/>
    <n v="61.041699999999999"/>
    <x v="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x v="0"/>
    <n v="1334592000"/>
    <n v="1331982127"/>
    <b v="0"/>
    <n v="1"/>
    <b v="0"/>
    <x v="21"/>
    <n v="1"/>
    <n v="25"/>
    <x v="4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x v="0"/>
    <n v="1298589630"/>
    <n v="1295997630"/>
    <b v="0"/>
    <n v="0"/>
    <b v="0"/>
    <x v="21"/>
    <n v="0"/>
    <s v="no backers"/>
    <x v="4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x v="0"/>
    <n v="1440723600"/>
    <n v="1436394968"/>
    <b v="0"/>
    <n v="0"/>
    <b v="0"/>
    <x v="21"/>
    <n v="0"/>
    <s v="no backers"/>
    <x v="4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x v="0"/>
    <n v="1381090870"/>
    <n v="1377030070"/>
    <b v="0"/>
    <n v="1"/>
    <b v="0"/>
    <x v="21"/>
    <n v="1"/>
    <n v="4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x v="0"/>
    <n v="1329864374"/>
    <n v="1328049974"/>
    <b v="0"/>
    <n v="6"/>
    <b v="0"/>
    <x v="21"/>
    <n v="12"/>
    <n v="19.333300000000001"/>
    <x v="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x v="1"/>
    <n v="1422903342"/>
    <n v="1420311342"/>
    <b v="0"/>
    <n v="0"/>
    <b v="0"/>
    <x v="21"/>
    <n v="0"/>
    <s v="no backers"/>
    <x v="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x v="0"/>
    <n v="1387077299"/>
    <n v="1383621299"/>
    <b v="0"/>
    <n v="6"/>
    <b v="0"/>
    <x v="21"/>
    <n v="3"/>
    <n v="35"/>
    <x v="4"/>
  </r>
  <r>
    <n v="1236"/>
    <s v="&quot;Volando&quot; CD Release (Canceled)"/>
    <s v="Raising money to give the musicians their due."/>
    <n v="2500"/>
    <n v="0"/>
    <x v="1"/>
    <x v="0"/>
    <x v="0"/>
    <n v="1343491200"/>
    <n v="1342801164"/>
    <b v="0"/>
    <n v="0"/>
    <b v="0"/>
    <x v="21"/>
    <n v="0"/>
    <s v="no backers"/>
    <x v="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x v="0"/>
    <n v="1345790865"/>
    <n v="1344062865"/>
    <b v="0"/>
    <n v="0"/>
    <b v="0"/>
    <x v="21"/>
    <n v="0"/>
    <s v="no backers"/>
    <x v="4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x v="0"/>
    <n v="1312641536"/>
    <n v="1310049536"/>
    <b v="0"/>
    <n v="3"/>
    <b v="0"/>
    <x v="21"/>
    <n v="18"/>
    <n v="59.333300000000001"/>
    <x v="4"/>
  </r>
  <r>
    <n v="1239"/>
    <s v="Help Calmenco! finance new CD and Tour (Canceled)"/>
    <s v="Please consider helping us with our new CD and Riverdance Tour"/>
    <n v="2500"/>
    <n v="0"/>
    <x v="1"/>
    <x v="0"/>
    <x v="0"/>
    <n v="1325804767"/>
    <n v="1323212767"/>
    <b v="0"/>
    <n v="0"/>
    <b v="0"/>
    <x v="21"/>
    <n v="0"/>
    <s v="no backers"/>
    <x v="4"/>
  </r>
  <r>
    <n v="1240"/>
    <s v="Message of Peace, Love &amp; Unity (Canceled)"/>
    <s v="Sharing positive vibes of Peace, Love &amp; Unity with the World through conscious Reggae Music!"/>
    <n v="8000"/>
    <n v="241"/>
    <x v="1"/>
    <x v="0"/>
    <x v="0"/>
    <n v="1373665860"/>
    <n v="1368579457"/>
    <b v="0"/>
    <n v="8"/>
    <b v="0"/>
    <x v="21"/>
    <n v="3"/>
    <n v="30.125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x v="0"/>
    <n v="1414994340"/>
    <n v="1413057980"/>
    <b v="0"/>
    <n v="34"/>
    <b v="0"/>
    <x v="21"/>
    <n v="51"/>
    <n v="74.617599999999996"/>
    <x v="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x v="0"/>
    <n v="1315747080"/>
    <n v="1314417502"/>
    <b v="0"/>
    <n v="1"/>
    <b v="0"/>
    <x v="21"/>
    <n v="1"/>
    <n v="5"/>
    <x v="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x v="0"/>
    <n v="1310158800"/>
    <n v="1304888771"/>
    <b v="0"/>
    <n v="38"/>
    <b v="0"/>
    <x v="21"/>
    <n v="14"/>
    <n v="44.5"/>
    <x v="4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x v="0"/>
    <n v="1366664400"/>
    <n v="1363981723"/>
    <b v="1"/>
    <n v="45"/>
    <b v="1"/>
    <x v="11"/>
    <n v="104"/>
    <n v="46.133299999999998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x v="0"/>
    <n v="1402755834"/>
    <n v="1400163834"/>
    <b v="1"/>
    <n v="17"/>
    <b v="1"/>
    <x v="11"/>
    <n v="120"/>
    <n v="141.47059999999999"/>
    <x v="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x v="0"/>
    <n v="1323136949"/>
    <n v="1319245349"/>
    <b v="1"/>
    <n v="31"/>
    <b v="1"/>
    <x v="11"/>
    <n v="117"/>
    <n v="75.483900000000006"/>
    <x v="4"/>
  </r>
  <r>
    <n v="1247"/>
    <s v="BRAIN DEAD to record debut EP with SLAYER producer!"/>
    <s v="BRAIN DEAD is going to record their debut EP and they need your help, Bozos!"/>
    <n v="3500"/>
    <n v="4275"/>
    <x v="0"/>
    <x v="0"/>
    <x v="0"/>
    <n v="1367823655"/>
    <n v="1365231655"/>
    <b v="1"/>
    <n v="50"/>
    <b v="1"/>
    <x v="11"/>
    <n v="122"/>
    <n v="85.5"/>
    <x v="4"/>
  </r>
  <r>
    <n v="1248"/>
    <s v="The Vandies // Full length album!"/>
    <s v="The Vandies make pop rock in glorious Portland, Oregon. Help us fund our first full length album!"/>
    <n v="2500"/>
    <n v="3791"/>
    <x v="0"/>
    <x v="0"/>
    <x v="0"/>
    <n v="1402642740"/>
    <n v="1399563953"/>
    <b v="1"/>
    <n v="59"/>
    <b v="1"/>
    <x v="11"/>
    <n v="152"/>
    <n v="64.254199999999997"/>
    <x v="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x v="0"/>
    <n v="1341683211"/>
    <n v="1339091211"/>
    <b v="1"/>
    <n v="81"/>
    <b v="1"/>
    <x v="11"/>
    <n v="104"/>
    <n v="64.469099999999997"/>
    <x v="4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x v="0"/>
    <n v="1410017131"/>
    <n v="1406129131"/>
    <b v="1"/>
    <n v="508"/>
    <b v="1"/>
    <x v="11"/>
    <n v="200"/>
    <n v="118.2008"/>
    <x v="4"/>
  </r>
  <r>
    <n v="1251"/>
    <s v="Jack Oblivian Harlan t Bobo Limes european tour"/>
    <s v="A tour of europe with 3 memphis artist, Jack Oblivian, Harlan T Bobo and Shawn Cripps."/>
    <n v="6000"/>
    <n v="6108"/>
    <x v="0"/>
    <x v="0"/>
    <x v="0"/>
    <n v="1316979167"/>
    <n v="1311795167"/>
    <b v="1"/>
    <n v="74"/>
    <b v="1"/>
    <x v="11"/>
    <n v="102"/>
    <n v="82.540499999999994"/>
    <x v="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x v="0"/>
    <n v="1382658169"/>
    <n v="1380238969"/>
    <b v="1"/>
    <n v="141"/>
    <b v="1"/>
    <x v="11"/>
    <n v="138"/>
    <n v="34.170200000000001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x v="0"/>
    <n v="1409770107"/>
    <n v="1407178107"/>
    <b v="1"/>
    <n v="711"/>
    <b v="1"/>
    <x v="11"/>
    <n v="303833"/>
    <n v="42.733199999999997"/>
    <x v="4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x v="0"/>
    <n v="1293857940"/>
    <n v="1288968886"/>
    <b v="1"/>
    <n v="141"/>
    <b v="1"/>
    <x v="11"/>
    <n v="199"/>
    <n v="94.489400000000003"/>
    <x v="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x v="0"/>
    <n v="1385932652"/>
    <n v="1383337052"/>
    <b v="1"/>
    <n v="109"/>
    <b v="1"/>
    <x v="11"/>
    <n v="202"/>
    <n v="55.69720000000000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x v="0"/>
    <n v="1329084231"/>
    <n v="1326492231"/>
    <b v="1"/>
    <n v="361"/>
    <b v="1"/>
    <x v="11"/>
    <n v="118"/>
    <n v="98.030799999999999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x v="0"/>
    <n v="1301792590"/>
    <n v="1297562590"/>
    <b v="1"/>
    <n v="176"/>
    <b v="1"/>
    <x v="11"/>
    <n v="295"/>
    <n v="92.1023"/>
    <x v="4"/>
  </r>
  <r>
    <n v="1258"/>
    <s v="Mustard Plug New Record!"/>
    <s v="Mustard Plug needs help funding their new record.  Please help the Grand Rapids, MI band put out their 7th record!"/>
    <n v="12000"/>
    <n v="25577.56"/>
    <x v="0"/>
    <x v="0"/>
    <x v="0"/>
    <n v="1377960012"/>
    <n v="1375368012"/>
    <b v="1"/>
    <n v="670"/>
    <b v="1"/>
    <x v="11"/>
    <n v="213"/>
    <n v="38.1755"/>
    <x v="4"/>
  </r>
  <r>
    <n v="1259"/>
    <s v="Help Falling From One complete their CD!!!"/>
    <s v="Falling From One is currently in the studio recording their first CD and they need your help!"/>
    <n v="2500"/>
    <n v="2606"/>
    <x v="0"/>
    <x v="0"/>
    <x v="0"/>
    <n v="1402286340"/>
    <n v="1399504664"/>
    <b v="1"/>
    <n v="96"/>
    <b v="1"/>
    <x v="11"/>
    <n v="104"/>
    <n v="27.145800000000001"/>
    <x v="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x v="0"/>
    <n v="1393445620"/>
    <n v="1390853620"/>
    <b v="1"/>
    <n v="74"/>
    <b v="1"/>
    <x v="11"/>
    <n v="114"/>
    <n v="50.6892"/>
    <x v="4"/>
  </r>
  <r>
    <n v="1261"/>
    <s v="The Puget EP's Vinyl Release"/>
    <s v="We just recorded a stellar EP and we're trying to put it out on vinyl.  Can you help these punx out?"/>
    <n v="2000"/>
    <n v="2025"/>
    <x v="0"/>
    <x v="0"/>
    <x v="0"/>
    <n v="1390983227"/>
    <n v="1388391227"/>
    <b v="1"/>
    <n v="52"/>
    <b v="1"/>
    <x v="11"/>
    <n v="101"/>
    <n v="38.942300000000003"/>
    <x v="4"/>
  </r>
  <r>
    <n v="1262"/>
    <s v="WPG Drummer Boy's band &quot;Bold as Lions&quot; Releases debut album!"/>
    <s v="A soon to be husband and wife bringing hope to the music industry._x000d_You will fall in love with their sound and story."/>
    <n v="6500"/>
    <n v="8152"/>
    <x v="0"/>
    <x v="5"/>
    <x v="5"/>
    <n v="1392574692"/>
    <n v="1389982692"/>
    <b v="1"/>
    <n v="105"/>
    <b v="1"/>
    <x v="11"/>
    <n v="125"/>
    <n v="77.638099999999994"/>
    <x v="4"/>
  </r>
  <r>
    <n v="1263"/>
    <s v="New Tropic Bombs EP ~ &quot;Return to Bomber Bay&quot;"/>
    <s v="A fresh batch of chaos from Toledo, Ohio's reggae-rockers, Tropic Bombs!"/>
    <n v="1500"/>
    <n v="1785"/>
    <x v="0"/>
    <x v="0"/>
    <x v="0"/>
    <n v="1396054800"/>
    <n v="1393034470"/>
    <b v="1"/>
    <n v="41"/>
    <b v="1"/>
    <x v="11"/>
    <n v="119"/>
    <n v="43.5366"/>
    <x v="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x v="0"/>
    <n v="1383062083"/>
    <n v="1380556483"/>
    <b v="1"/>
    <n v="34"/>
    <b v="1"/>
    <x v="11"/>
    <n v="166"/>
    <n v="31.823499999999999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x v="0"/>
    <n v="1291131815"/>
    <n v="1287071015"/>
    <b v="1"/>
    <n v="66"/>
    <b v="1"/>
    <x v="11"/>
    <n v="119"/>
    <n v="63.184399999999997"/>
    <x v="4"/>
  </r>
  <r>
    <n v="1266"/>
    <s v="Sensory Station's First EP"/>
    <s v="We are looking to record our first EP produced by Aaron Harris (ISIS/Palms) at Studio West."/>
    <n v="9500"/>
    <n v="9545"/>
    <x v="0"/>
    <x v="0"/>
    <x v="0"/>
    <n v="1389474145"/>
    <n v="1386882145"/>
    <b v="1"/>
    <n v="50"/>
    <b v="1"/>
    <x v="11"/>
    <n v="100"/>
    <n v="190.9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x v="0"/>
    <n v="1374674558"/>
    <n v="1372082558"/>
    <b v="1"/>
    <n v="159"/>
    <b v="1"/>
    <x v="11"/>
    <n v="102"/>
    <n v="140.8553"/>
    <x v="4"/>
  </r>
  <r>
    <n v="1268"/>
    <s v="Full Devil Jacket 2nd Album Release"/>
    <s v="Full Devil Jacket Is releasing their first record in over 12 yrs and we want you to be a part of it!"/>
    <n v="12000"/>
    <n v="14000"/>
    <x v="0"/>
    <x v="0"/>
    <x v="0"/>
    <n v="1379708247"/>
    <n v="1377116247"/>
    <b v="1"/>
    <n v="182"/>
    <b v="1"/>
    <x v="11"/>
    <n v="117"/>
    <n v="76.923100000000005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x v="0"/>
    <n v="1460764800"/>
    <n v="1458157512"/>
    <b v="1"/>
    <n v="206"/>
    <b v="1"/>
    <x v="11"/>
    <n v="109"/>
    <n v="99.155299999999997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x v="0"/>
    <n v="1332704042"/>
    <n v="1327523642"/>
    <b v="1"/>
    <n v="169"/>
    <b v="1"/>
    <x v="11"/>
    <n v="115"/>
    <n v="67.881699999999995"/>
    <x v="4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x v="0"/>
    <n v="1384363459"/>
    <n v="1381767859"/>
    <b v="1"/>
    <n v="31"/>
    <b v="1"/>
    <x v="11"/>
    <n v="102"/>
    <n v="246.2903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x v="0"/>
    <n v="1276574400"/>
    <n v="1270576379"/>
    <b v="1"/>
    <n v="28"/>
    <b v="1"/>
    <x v="11"/>
    <n v="106"/>
    <n v="189.28569999999999"/>
    <x v="4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x v="5"/>
    <n v="1409506291"/>
    <n v="1406914291"/>
    <b v="1"/>
    <n v="54"/>
    <b v="1"/>
    <x v="11"/>
    <n v="104"/>
    <n v="76.666700000000006"/>
    <x v="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x v="0"/>
    <n v="1346344425"/>
    <n v="1343320425"/>
    <b v="1"/>
    <n v="467"/>
    <b v="1"/>
    <x v="11"/>
    <n v="155"/>
    <n v="82.963300000000004"/>
    <x v="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x v="0"/>
    <n v="1375908587"/>
    <n v="1372884587"/>
    <b v="1"/>
    <n v="389"/>
    <b v="1"/>
    <x v="11"/>
    <n v="162"/>
    <n v="62.522100000000002"/>
    <x v="4"/>
  </r>
  <r>
    <n v="1276"/>
    <s v="MR. DREAM GOES TO JAIL"/>
    <s v="Sponsor this Brooklyn punk band's debut seven-inch, MR. DREAM GOES TO JAIL."/>
    <n v="3000"/>
    <n v="3132.63"/>
    <x v="0"/>
    <x v="0"/>
    <x v="0"/>
    <n v="1251777600"/>
    <n v="1247504047"/>
    <b v="1"/>
    <n v="68"/>
    <b v="1"/>
    <x v="11"/>
    <n v="104"/>
    <n v="46.068100000000001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x v="0"/>
    <n v="1346765347"/>
    <n v="1343741347"/>
    <b v="1"/>
    <n v="413"/>
    <b v="1"/>
    <x v="11"/>
    <n v="106"/>
    <n v="38.543900000000001"/>
    <x v="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x v="0"/>
    <n v="1403661600"/>
    <n v="1401196766"/>
    <b v="1"/>
    <n v="190"/>
    <b v="1"/>
    <x v="11"/>
    <n v="155"/>
    <n v="53.005299999999998"/>
    <x v="4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x v="0"/>
    <n v="1395624170"/>
    <n v="1392171770"/>
    <b v="1"/>
    <n v="189"/>
    <b v="1"/>
    <x v="11"/>
    <n v="111"/>
    <n v="73.355400000000003"/>
    <x v="4"/>
  </r>
  <r>
    <n v="1280"/>
    <s v="Nothing More's New Album"/>
    <s v="Nothing More is recording their forthcoming record and needs to join forces with you to make this album HUGE! "/>
    <n v="15000"/>
    <n v="16636.78"/>
    <x v="0"/>
    <x v="0"/>
    <x v="0"/>
    <n v="1299003054"/>
    <n v="1291227054"/>
    <b v="1"/>
    <n v="130"/>
    <b v="1"/>
    <x v="11"/>
    <n v="111"/>
    <n v="127.9752"/>
    <x v="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x v="0"/>
    <n v="1375033836"/>
    <n v="1373305836"/>
    <b v="1"/>
    <n v="74"/>
    <b v="1"/>
    <x v="11"/>
    <n v="111"/>
    <n v="104.72969999999999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x v="0"/>
    <n v="1386565140"/>
    <n v="1383909855"/>
    <b v="1"/>
    <n v="274"/>
    <b v="1"/>
    <x v="11"/>
    <n v="124"/>
    <n v="67.671499999999995"/>
    <x v="4"/>
  </r>
  <r>
    <n v="1283"/>
    <s v="Sketching In Stereo 3rd Album!"/>
    <s v="Our 3rd album is halfway complete, but we need your help to record, mix and master the final product!"/>
    <n v="1000"/>
    <n v="2110.5"/>
    <x v="0"/>
    <x v="0"/>
    <x v="0"/>
    <n v="1362974400"/>
    <n v="1360948389"/>
    <b v="1"/>
    <n v="22"/>
    <b v="1"/>
    <x v="11"/>
    <n v="211"/>
    <n v="95.931799999999996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x v="0"/>
    <n v="1483203540"/>
    <n v="1481175482"/>
    <b v="0"/>
    <n v="31"/>
    <b v="1"/>
    <x v="6"/>
    <n v="101"/>
    <n v="65.161299999999997"/>
    <x v="1"/>
  </r>
  <r>
    <n v="1285"/>
    <s v="We just keep going"/>
    <s v="The world premiere of hysterically funny and heartbreaking story about family, unconditional love and facing the unfaceable"/>
    <n v="2000"/>
    <n v="2033"/>
    <x v="0"/>
    <x v="1"/>
    <x v="1"/>
    <n v="1434808775"/>
    <n v="1433512775"/>
    <b v="0"/>
    <n v="63"/>
    <b v="1"/>
    <x v="6"/>
    <n v="102"/>
    <n v="32.269799999999996"/>
    <x v="1"/>
  </r>
  <r>
    <n v="1286"/>
    <s v="The Diary of a Nobody"/>
    <s v="A touring production of FRED's modern adaptation of the classic Victorian comic novel, reaching out to new audiences."/>
    <n v="1500"/>
    <n v="1625"/>
    <x v="0"/>
    <x v="1"/>
    <x v="1"/>
    <n v="1424181600"/>
    <n v="1423041227"/>
    <b v="0"/>
    <n v="20"/>
    <b v="1"/>
    <x v="6"/>
    <n v="108"/>
    <n v="81.25"/>
    <x v="1"/>
  </r>
  <r>
    <n v="1287"/>
    <s v="Sweeney Todd: The Panto at the Edinburgh Fringe!"/>
    <s v="PantoSoc are taking Sweeney Todd to the Fringe!_x000d__x000d_We will be performing in Edinburgh for two weeks, and we need your help to get there!"/>
    <n v="250"/>
    <n v="605"/>
    <x v="0"/>
    <x v="1"/>
    <x v="1"/>
    <n v="1434120856"/>
    <n v="1428936856"/>
    <b v="0"/>
    <n v="25"/>
    <b v="1"/>
    <x v="6"/>
    <n v="242"/>
    <n v="24.2"/>
    <x v="1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x v="0"/>
    <n v="1470801600"/>
    <n v="1468122163"/>
    <b v="0"/>
    <n v="61"/>
    <b v="1"/>
    <x v="6"/>
    <n v="100"/>
    <n v="65.868899999999996"/>
    <x v="1"/>
  </r>
  <r>
    <n v="1289"/>
    <s v="No Brains for Dinner"/>
    <s v="A chilling original Edwardian Comedy of errors and foolishness made for the Patrick Henry College stage."/>
    <n v="1500"/>
    <n v="1876"/>
    <x v="0"/>
    <x v="0"/>
    <x v="0"/>
    <n v="1483499645"/>
    <n v="1480907645"/>
    <b v="0"/>
    <n v="52"/>
    <b v="1"/>
    <x v="6"/>
    <n v="125"/>
    <n v="36.076900000000002"/>
    <x v="1"/>
  </r>
  <r>
    <n v="1290"/>
    <s v="I Died... I Came Back, ... Whatever"/>
    <s v="Sometimes your Heart has to STOP for your Life to START."/>
    <n v="3500"/>
    <n v="3800"/>
    <x v="0"/>
    <x v="0"/>
    <x v="0"/>
    <n v="1429772340"/>
    <n v="1427121931"/>
    <b v="0"/>
    <n v="86"/>
    <b v="1"/>
    <x v="6"/>
    <n v="109"/>
    <n v="44.186"/>
    <x v="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x v="0"/>
    <n v="1428390000"/>
    <n v="1425224391"/>
    <b v="0"/>
    <n v="42"/>
    <b v="1"/>
    <x v="6"/>
    <n v="146"/>
    <n v="104.0714"/>
    <x v="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x v="1"/>
    <n v="1444172340"/>
    <n v="1441822828"/>
    <b v="0"/>
    <n v="52"/>
    <b v="1"/>
    <x v="6"/>
    <n v="110"/>
    <n v="35.961500000000001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x v="0"/>
    <n v="1447523371"/>
    <n v="1444927771"/>
    <b v="0"/>
    <n v="120"/>
    <b v="1"/>
    <x v="6"/>
    <n v="102"/>
    <n v="127.79170000000001"/>
    <x v="1"/>
  </r>
  <r>
    <n v="1294"/>
    <s v="HELMER'S LOO"/>
    <s v="We have an award-winning Danish play, now we just need a bathroom set to perform it in. Spend a penny to help us build the set!"/>
    <n v="500"/>
    <n v="610"/>
    <x v="0"/>
    <x v="1"/>
    <x v="1"/>
    <n v="1445252400"/>
    <n v="1443696797"/>
    <b v="0"/>
    <n v="22"/>
    <b v="1"/>
    <x v="6"/>
    <n v="122"/>
    <n v="27.7273"/>
    <x v="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x v="1"/>
    <n v="1438189200"/>
    <n v="1435585497"/>
    <b v="0"/>
    <n v="64"/>
    <b v="1"/>
    <x v="6"/>
    <n v="102"/>
    <n v="39.828099999999999"/>
    <x v="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x v="1"/>
    <n v="1457914373"/>
    <n v="1456189973"/>
    <b v="0"/>
    <n v="23"/>
    <b v="1"/>
    <x v="6"/>
    <n v="141"/>
    <n v="52.173900000000003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x v="0"/>
    <n v="1462125358"/>
    <n v="1459533358"/>
    <b v="0"/>
    <n v="238"/>
    <b v="1"/>
    <x v="6"/>
    <n v="110"/>
    <n v="92.037800000000004"/>
    <x v="1"/>
  </r>
  <r>
    <n v="1298"/>
    <s v="Dinosaur Dreams"/>
    <s v="A play that raises awareness for mental health and explores the psychological effects childhood abuse can have on an adult."/>
    <n v="2000"/>
    <n v="2093"/>
    <x v="0"/>
    <x v="1"/>
    <x v="1"/>
    <n v="1461860432"/>
    <n v="1459268432"/>
    <b v="0"/>
    <n v="33"/>
    <b v="1"/>
    <x v="6"/>
    <n v="105"/>
    <n v="63.424199999999999"/>
    <x v="1"/>
  </r>
  <r>
    <n v="1299"/>
    <s v="The (out)Siders Project"/>
    <s v="A new work inspired by the classic novel and created by Dallas teens under the direction of professional artists."/>
    <n v="3500"/>
    <n v="4340"/>
    <x v="0"/>
    <x v="0"/>
    <x v="0"/>
    <n v="1436902359"/>
    <n v="1434310359"/>
    <b v="0"/>
    <n v="32"/>
    <b v="1"/>
    <x v="6"/>
    <n v="124"/>
    <n v="135.625"/>
    <x v="1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x v="0"/>
    <n v="1464807420"/>
    <n v="1461427938"/>
    <b v="0"/>
    <n v="24"/>
    <b v="1"/>
    <x v="6"/>
    <n v="135"/>
    <n v="168.75"/>
    <x v="1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x v="0"/>
    <n v="1437447600"/>
    <n v="1436551178"/>
    <b v="0"/>
    <n v="29"/>
    <b v="1"/>
    <x v="6"/>
    <n v="103"/>
    <n v="70.862099999999998"/>
    <x v="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x v="0"/>
    <n v="1480559011"/>
    <n v="1477963411"/>
    <b v="0"/>
    <n v="50"/>
    <b v="1"/>
    <x v="6"/>
    <n v="100"/>
    <n v="50"/>
    <x v="1"/>
  </r>
  <r>
    <n v="1303"/>
    <s v="Forward Arena Theatre Company: Summer Season"/>
    <s v="Groundbreaking queer theatre."/>
    <n v="3500"/>
    <n v="4559.13"/>
    <x v="0"/>
    <x v="1"/>
    <x v="1"/>
    <n v="1469962800"/>
    <n v="1468578920"/>
    <b v="0"/>
    <n v="108"/>
    <b v="1"/>
    <x v="6"/>
    <n v="130"/>
    <n v="42.214199999999998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x v="1"/>
    <n v="1489376405"/>
    <n v="1484196005"/>
    <b v="0"/>
    <n v="104"/>
    <b v="0"/>
    <x v="8"/>
    <n v="40"/>
    <n v="152.4135"/>
    <x v="2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x v="0"/>
    <n v="1469122200"/>
    <n v="1466611108"/>
    <b v="0"/>
    <n v="86"/>
    <b v="0"/>
    <x v="8"/>
    <n v="26"/>
    <n v="90.616299999999995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x v="0"/>
    <n v="1417690734"/>
    <n v="1415098734"/>
    <b v="0"/>
    <n v="356"/>
    <b v="0"/>
    <x v="8"/>
    <n v="65"/>
    <n v="201.60390000000001"/>
    <x v="2"/>
  </r>
  <r>
    <n v="1307"/>
    <s v="VR Card - Customized Virtual Reality Viewer (Canceled)"/>
    <s v="Get VR to Everyone with Mailable, Ready to Use Viewers"/>
    <n v="50000"/>
    <n v="5757"/>
    <x v="1"/>
    <x v="0"/>
    <x v="0"/>
    <n v="1455710679"/>
    <n v="1453118679"/>
    <b v="0"/>
    <n v="45"/>
    <b v="0"/>
    <x v="8"/>
    <n v="12"/>
    <n v="127.9333"/>
    <x v="2"/>
  </r>
  <r>
    <n v="1308"/>
    <s v="Boost Band: Wristband Phone Charger (Canceled)"/>
    <s v="Boost Band, a wristband that charges any device"/>
    <n v="10000"/>
    <n v="1136"/>
    <x v="1"/>
    <x v="0"/>
    <x v="0"/>
    <n v="1475937812"/>
    <n v="1472481812"/>
    <b v="0"/>
    <n v="38"/>
    <b v="0"/>
    <x v="8"/>
    <n v="11"/>
    <n v="29.8947"/>
    <x v="2"/>
  </r>
  <r>
    <n v="1309"/>
    <s v="CORE : Roam (Canceled)"/>
    <s v="Wicked fun and built for excitement, CORE is the safest and most versatile speaker you've ever worn."/>
    <n v="11500"/>
    <n v="12879"/>
    <x v="1"/>
    <x v="0"/>
    <x v="0"/>
    <n v="1444943468"/>
    <n v="1441919468"/>
    <b v="0"/>
    <n v="35"/>
    <b v="0"/>
    <x v="8"/>
    <n v="112"/>
    <n v="367.97140000000002"/>
    <x v="2"/>
  </r>
  <r>
    <n v="1310"/>
    <s v="k5-jkt.by kiger (Canceled)"/>
    <s v="An essential hoodie that holds all sized smart phones and keep your headphone wires tangle free."/>
    <n v="20000"/>
    <n v="3100"/>
    <x v="1"/>
    <x v="0"/>
    <x v="0"/>
    <n v="1471622450"/>
    <n v="1467734450"/>
    <b v="0"/>
    <n v="24"/>
    <b v="0"/>
    <x v="8"/>
    <n v="16"/>
    <n v="129.16669999999999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x v="0"/>
    <n v="1480536919"/>
    <n v="1477509319"/>
    <b v="0"/>
    <n v="100"/>
    <b v="0"/>
    <x v="8"/>
    <n v="32"/>
    <n v="800.7"/>
    <x v="2"/>
  </r>
  <r>
    <n v="1312"/>
    <s v="GoSolo Hat for GoPro (Canceled)"/>
    <s v="People loved the original Black and Gray GoSolo hats and asked for more. So we received sample for 3 more colors!"/>
    <n v="4600"/>
    <n v="28"/>
    <x v="1"/>
    <x v="0"/>
    <x v="0"/>
    <n v="1429375922"/>
    <n v="1426783922"/>
    <b v="0"/>
    <n v="1"/>
    <b v="0"/>
    <x v="8"/>
    <n v="1"/>
    <n v="28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x v="0"/>
    <n v="1457024514"/>
    <n v="1454432514"/>
    <b v="0"/>
    <n v="122"/>
    <b v="0"/>
    <x v="8"/>
    <n v="31"/>
    <n v="102.016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x v="0"/>
    <n v="1477065860"/>
    <n v="1471881860"/>
    <b v="0"/>
    <n v="11"/>
    <b v="0"/>
    <x v="8"/>
    <n v="1"/>
    <n v="184.36359999999999"/>
    <x v="2"/>
  </r>
  <r>
    <n v="1315"/>
    <s v="World's First Amphibious Heart Rate &amp; Fitness Wearable"/>
    <s v="Zoom will happen - THANK YOU! Received outside funding due amazing early success!"/>
    <n v="100000"/>
    <n v="40404"/>
    <x v="1"/>
    <x v="0"/>
    <x v="0"/>
    <n v="1446771600"/>
    <n v="1443700648"/>
    <b v="0"/>
    <n v="248"/>
    <b v="0"/>
    <x v="8"/>
    <n v="40"/>
    <n v="162.9194"/>
    <x v="2"/>
  </r>
  <r>
    <n v="1316"/>
    <s v="Future Belt (Canceled)"/>
    <s v="Future Belt comes in just 3 sizes, but yet, is designed to fit waists ranging from 25-55 inches. No batteries, no gimmicks."/>
    <n v="75000"/>
    <n v="1"/>
    <x v="1"/>
    <x v="0"/>
    <x v="0"/>
    <n v="1456700709"/>
    <n v="1453676709"/>
    <b v="0"/>
    <n v="1"/>
    <b v="0"/>
    <x v="8"/>
    <n v="0"/>
    <n v="1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x v="7"/>
    <n v="1469109600"/>
    <n v="1464586746"/>
    <b v="0"/>
    <n v="19"/>
    <b v="0"/>
    <x v="8"/>
    <n v="6"/>
    <n v="603.52629999999999"/>
    <x v="2"/>
  </r>
  <r>
    <n v="1318"/>
    <s v="Lucky Tag: A Smart Dog Wearable That Cares (Canceled)"/>
    <s v="Your Dog's Best Friend._x000d_Revolutionize the way you care about your pups and brings you peace of mind."/>
    <n v="40000"/>
    <n v="6130"/>
    <x v="1"/>
    <x v="0"/>
    <x v="0"/>
    <n v="1420938172"/>
    <n v="1418346172"/>
    <b v="0"/>
    <n v="135"/>
    <b v="0"/>
    <x v="8"/>
    <n v="15"/>
    <n v="45.407400000000003"/>
    <x v="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x v="1"/>
    <n v="1405094400"/>
    <n v="1403810965"/>
    <b v="0"/>
    <n v="9"/>
    <b v="0"/>
    <x v="8"/>
    <n v="15"/>
    <n v="97.333299999999994"/>
    <x v="2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x v="3"/>
    <n v="1483138800"/>
    <n v="1480610046"/>
    <b v="0"/>
    <n v="3"/>
    <b v="0"/>
    <x v="8"/>
    <n v="1"/>
    <n v="167.66669999999999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x v="9"/>
    <n v="1482515937"/>
    <n v="1479923937"/>
    <b v="0"/>
    <n v="7"/>
    <b v="0"/>
    <x v="8"/>
    <n v="1"/>
    <n v="859.85709999999995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x v="1"/>
    <n v="1432223125"/>
    <n v="1429631125"/>
    <b v="0"/>
    <n v="4"/>
    <b v="0"/>
    <x v="8"/>
    <n v="0"/>
    <n v="26.5"/>
    <x v="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x v="0"/>
    <n v="1461653700"/>
    <n v="1458665146"/>
    <b v="0"/>
    <n v="44"/>
    <b v="0"/>
    <x v="8"/>
    <n v="9"/>
    <n v="30.2727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x v="0"/>
    <n v="1476371552"/>
    <n v="1473779552"/>
    <b v="0"/>
    <n v="90"/>
    <b v="0"/>
    <x v="8"/>
    <n v="10"/>
    <n v="54.666699999999999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x v="0"/>
    <n v="1483063435"/>
    <n v="1480471435"/>
    <b v="0"/>
    <n v="8"/>
    <b v="0"/>
    <x v="8"/>
    <n v="2"/>
    <n v="60.7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x v="0"/>
    <n v="1421348428"/>
    <n v="1417460428"/>
    <b v="0"/>
    <n v="11"/>
    <b v="0"/>
    <x v="8"/>
    <n v="1"/>
    <n v="102.7273"/>
    <x v="2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x v="0"/>
    <n v="1432916235"/>
    <n v="1430324235"/>
    <b v="0"/>
    <n v="41"/>
    <b v="0"/>
    <x v="8"/>
    <n v="4"/>
    <n v="41.5854"/>
    <x v="2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x v="0"/>
    <n v="1476458734"/>
    <n v="1472570734"/>
    <b v="0"/>
    <n v="15"/>
    <b v="0"/>
    <x v="8"/>
    <n v="2"/>
    <n v="116.5333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x v="0"/>
    <n v="1417501145"/>
    <n v="1414041545"/>
    <b v="0"/>
    <n v="9"/>
    <b v="0"/>
    <x v="8"/>
    <n v="1"/>
    <n v="45.333300000000001"/>
    <x v="2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x v="0"/>
    <n v="1467432000"/>
    <n v="1464763109"/>
    <b v="0"/>
    <n v="50"/>
    <b v="0"/>
    <x v="8"/>
    <n v="22"/>
    <n v="157.46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x v="0"/>
    <n v="1471435554"/>
    <n v="1468843554"/>
    <b v="0"/>
    <n v="34"/>
    <b v="0"/>
    <x v="8"/>
    <n v="1"/>
    <n v="100.5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x v="11"/>
    <n v="1485480408"/>
    <n v="1482888408"/>
    <b v="0"/>
    <n v="0"/>
    <b v="0"/>
    <x v="8"/>
    <n v="0"/>
    <s v="no backers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x v="2"/>
    <n v="1405478025"/>
    <n v="1402886025"/>
    <b v="0"/>
    <n v="0"/>
    <b v="0"/>
    <x v="8"/>
    <n v="0"/>
    <s v="no backers"/>
    <x v="2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x v="0"/>
    <n v="1457721287"/>
    <n v="1455129287"/>
    <b v="0"/>
    <n v="276"/>
    <b v="0"/>
    <x v="8"/>
    <n v="11"/>
    <n v="51.822499999999998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x v="0"/>
    <n v="1449354502"/>
    <n v="1446762502"/>
    <b v="0"/>
    <n v="16"/>
    <b v="0"/>
    <x v="8"/>
    <n v="20"/>
    <n v="308.75"/>
    <x v="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x v="0"/>
    <n v="1418849028"/>
    <n v="1415825028"/>
    <b v="0"/>
    <n v="224"/>
    <b v="0"/>
    <x v="8"/>
    <n v="85"/>
    <n v="379.22770000000003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x v="0"/>
    <n v="1488549079"/>
    <n v="1485957079"/>
    <b v="0"/>
    <n v="140"/>
    <b v="0"/>
    <x v="8"/>
    <n v="49"/>
    <n v="176.36429999999999"/>
    <x v="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x v="0"/>
    <n v="1438543033"/>
    <n v="1435951033"/>
    <b v="0"/>
    <n v="15"/>
    <b v="0"/>
    <x v="8"/>
    <n v="3"/>
    <n v="66.066699999999997"/>
    <x v="2"/>
  </r>
  <r>
    <n v="1339"/>
    <s v="Linkoo (Canceled)"/>
    <s v="World's Smallest customizable Phone &amp; GPS Watch for kids !"/>
    <n v="50000"/>
    <n v="3317"/>
    <x v="1"/>
    <x v="0"/>
    <x v="0"/>
    <n v="1418056315"/>
    <n v="1414164715"/>
    <b v="0"/>
    <n v="37"/>
    <b v="0"/>
    <x v="8"/>
    <n v="7"/>
    <n v="89.648600000000002"/>
    <x v="2"/>
  </r>
  <r>
    <n v="1340"/>
    <s v="Glass Designs (Canceled)"/>
    <s v="I would like to make nicer, more stylish looking frames for the Google Glass using 3D printing technology."/>
    <n v="1680"/>
    <n v="0"/>
    <x v="1"/>
    <x v="0"/>
    <x v="0"/>
    <n v="1408112253"/>
    <n v="1405520253"/>
    <b v="0"/>
    <n v="0"/>
    <b v="0"/>
    <x v="8"/>
    <n v="0"/>
    <s v="no backers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x v="1"/>
    <n v="1475333917"/>
    <n v="1472569117"/>
    <b v="0"/>
    <n v="46"/>
    <b v="0"/>
    <x v="8"/>
    <n v="70"/>
    <n v="382.3913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x v="0"/>
    <n v="1437161739"/>
    <n v="1434569739"/>
    <b v="0"/>
    <n v="1"/>
    <b v="0"/>
    <x v="8"/>
    <n v="0"/>
    <n v="100"/>
    <x v="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x v="0"/>
    <n v="1471579140"/>
    <n v="1466512683"/>
    <b v="0"/>
    <n v="323"/>
    <b v="0"/>
    <x v="8"/>
    <n v="102"/>
    <n v="158.35599999999999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x v="5"/>
    <n v="1467313039"/>
    <n v="1464807439"/>
    <b v="0"/>
    <n v="139"/>
    <b v="1"/>
    <x v="9"/>
    <n v="378"/>
    <n v="40.762599999999999"/>
    <x v="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x v="0"/>
    <n v="1405366359"/>
    <n v="1402342359"/>
    <b v="0"/>
    <n v="7"/>
    <b v="1"/>
    <x v="9"/>
    <n v="125"/>
    <n v="53.571399999999997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x v="0"/>
    <n v="1372297751"/>
    <n v="1369705751"/>
    <b v="0"/>
    <n v="149"/>
    <b v="1"/>
    <x v="9"/>
    <n v="147"/>
    <n v="48.4497"/>
    <x v="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x v="0"/>
    <n v="1425741525"/>
    <n v="1423149525"/>
    <b v="0"/>
    <n v="31"/>
    <b v="1"/>
    <x v="9"/>
    <n v="102"/>
    <n v="82.419399999999996"/>
    <x v="3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x v="0"/>
    <n v="1418904533"/>
    <n v="1416485333"/>
    <b v="0"/>
    <n v="26"/>
    <b v="1"/>
    <x v="9"/>
    <n v="102"/>
    <n v="230.19229999999999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x v="5"/>
    <n v="1450249140"/>
    <n v="1447055935"/>
    <b v="0"/>
    <n v="172"/>
    <b v="1"/>
    <x v="9"/>
    <n v="204"/>
    <n v="59.360500000000002"/>
    <x v="3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x v="0"/>
    <n v="1451089134"/>
    <n v="1448497134"/>
    <b v="0"/>
    <n v="78"/>
    <b v="1"/>
    <x v="9"/>
    <n v="104"/>
    <n v="66.698700000000002"/>
    <x v="3"/>
  </r>
  <r>
    <n v="1351"/>
    <s v="Purpose: Your Journey To Find Meaning"/>
    <s v="Discover your purpose, live a more fulfilling life, leave a positive footprint on society."/>
    <n v="20000"/>
    <n v="20253"/>
    <x v="0"/>
    <x v="0"/>
    <x v="0"/>
    <n v="1455299144"/>
    <n v="1452707144"/>
    <b v="0"/>
    <n v="120"/>
    <b v="1"/>
    <x v="9"/>
    <n v="101"/>
    <n v="168.77500000000001"/>
    <x v="3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x v="0"/>
    <n v="1441425540"/>
    <n v="1436968366"/>
    <b v="0"/>
    <n v="227"/>
    <b v="1"/>
    <x v="9"/>
    <n v="136"/>
    <n v="59.973599999999998"/>
    <x v="3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x v="0"/>
    <n v="1362960000"/>
    <n v="1359946188"/>
    <b v="0"/>
    <n v="42"/>
    <b v="1"/>
    <x v="9"/>
    <n v="134"/>
    <n v="31.8095"/>
    <x v="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x v="1"/>
    <n v="1465672979"/>
    <n v="1463080979"/>
    <b v="0"/>
    <n v="64"/>
    <b v="1"/>
    <x v="9"/>
    <n v="130"/>
    <n v="24.421900000000001"/>
    <x v="3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x v="1"/>
    <n v="1354269600"/>
    <n v="1351663605"/>
    <b v="0"/>
    <n v="121"/>
    <b v="1"/>
    <x v="9"/>
    <n v="123"/>
    <n v="25.347100000000001"/>
    <x v="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x v="0"/>
    <n v="1372985760"/>
    <n v="1370393760"/>
    <b v="0"/>
    <n v="87"/>
    <b v="1"/>
    <x v="9"/>
    <n v="183"/>
    <n v="71.443200000000004"/>
    <x v="3"/>
  </r>
  <r>
    <n v="1357"/>
    <s v="Becoming Alicia"/>
    <s v="The search for identity leads one young woman to Mexico, where she follows her grandfather's journey back to America."/>
    <n v="2000"/>
    <n v="2506"/>
    <x v="0"/>
    <x v="0"/>
    <x v="0"/>
    <n v="1362117540"/>
    <n v="1359587137"/>
    <b v="0"/>
    <n v="65"/>
    <b v="1"/>
    <x v="9"/>
    <n v="125"/>
    <n v="38.553800000000003"/>
    <x v="3"/>
  </r>
  <r>
    <n v="1358"/>
    <s v="The Masada Story Project"/>
    <s v="I am working on a book about what people do when they visit Masada, an ancient fortress in the Judean desert."/>
    <n v="3000"/>
    <n v="3350"/>
    <x v="0"/>
    <x v="0"/>
    <x v="0"/>
    <n v="1309009323"/>
    <n v="1306417323"/>
    <b v="0"/>
    <n v="49"/>
    <b v="1"/>
    <x v="9"/>
    <n v="112"/>
    <n v="68.3673"/>
    <x v="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x v="0"/>
    <n v="1309980790"/>
    <n v="1304623990"/>
    <b v="0"/>
    <n v="19"/>
    <b v="1"/>
    <x v="9"/>
    <n v="116"/>
    <n v="40.210500000000003"/>
    <x v="3"/>
  </r>
  <r>
    <n v="1360"/>
    <s v="So Bad, It's Good! - A Book of Bad Movies"/>
    <s v="So Bad, It's Good! is a guide to finding the best films for your bad movie night."/>
    <n v="1500"/>
    <n v="2598"/>
    <x v="0"/>
    <x v="0"/>
    <x v="0"/>
    <n v="1343943420"/>
    <n v="1341524220"/>
    <b v="0"/>
    <n v="81"/>
    <b v="1"/>
    <x v="9"/>
    <n v="173"/>
    <n v="32.074100000000001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x v="1"/>
    <n v="1403370772"/>
    <n v="1400778772"/>
    <b v="0"/>
    <n v="264"/>
    <b v="1"/>
    <x v="9"/>
    <n v="126"/>
    <n v="28.6326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x v="0"/>
    <n v="1378592731"/>
    <n v="1373408731"/>
    <b v="0"/>
    <n v="25"/>
    <b v="1"/>
    <x v="9"/>
    <n v="109"/>
    <n v="43.64"/>
    <x v="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x v="0"/>
    <n v="1455523140"/>
    <n v="1453925727"/>
    <b v="0"/>
    <n v="5"/>
    <b v="1"/>
    <x v="9"/>
    <n v="100"/>
    <n v="40"/>
    <x v="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x v="7"/>
    <n v="1420648906"/>
    <n v="1415464906"/>
    <b v="0"/>
    <n v="144"/>
    <b v="1"/>
    <x v="11"/>
    <n v="119"/>
    <n v="346.04169999999999"/>
    <x v="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x v="0"/>
    <n v="1426523752"/>
    <n v="1423935352"/>
    <b v="0"/>
    <n v="92"/>
    <b v="1"/>
    <x v="11"/>
    <n v="100"/>
    <n v="81.739099999999993"/>
    <x v="4"/>
  </r>
  <r>
    <n v="1366"/>
    <s v="Kick It! A Tribute to the A.K.s"/>
    <s v="A musical memorial for Alexi Petersen."/>
    <n v="7500"/>
    <n v="9486.69"/>
    <x v="0"/>
    <x v="0"/>
    <x v="0"/>
    <n v="1417049663"/>
    <n v="1413158063"/>
    <b v="0"/>
    <n v="147"/>
    <b v="1"/>
    <x v="11"/>
    <n v="126"/>
    <n v="64.535300000000007"/>
    <x v="4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x v="0"/>
    <n v="1447463050"/>
    <n v="1444867450"/>
    <b v="0"/>
    <n v="90"/>
    <b v="1"/>
    <x v="11"/>
    <n v="114"/>
    <n v="63.477800000000002"/>
    <x v="4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x v="0"/>
    <n v="1434342894"/>
    <n v="1432269294"/>
    <b v="0"/>
    <n v="87"/>
    <b v="1"/>
    <x v="11"/>
    <n v="111"/>
    <n v="63.620699999999999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x v="0"/>
    <n v="1397225746"/>
    <n v="1394633746"/>
    <b v="0"/>
    <n v="406"/>
    <b v="1"/>
    <x v="11"/>
    <n v="105"/>
    <n v="83.967100000000002"/>
    <x v="4"/>
  </r>
  <r>
    <n v="1370"/>
    <s v="Food On You presents Baby's First Parental Advisory"/>
    <s v="Songs about the first year of parenthood, often inappropriate for children"/>
    <n v="1500"/>
    <n v="1555"/>
    <x v="0"/>
    <x v="0"/>
    <x v="0"/>
    <n v="1381881890"/>
    <n v="1380585890"/>
    <b v="0"/>
    <n v="20"/>
    <b v="1"/>
    <x v="11"/>
    <n v="104"/>
    <n v="77.75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x v="0"/>
    <n v="1431022342"/>
    <n v="1428430342"/>
    <b v="0"/>
    <n v="70"/>
    <b v="1"/>
    <x v="11"/>
    <n v="107"/>
    <n v="107.0714"/>
    <x v="4"/>
  </r>
  <r>
    <n v="1372"/>
    <s v="Ted Lukas &amp; the Misled new CD - &quot;FEED&quot;"/>
    <s v="Please help us raise funds to press our new CD!"/>
    <n v="500"/>
    <n v="620"/>
    <x v="0"/>
    <x v="0"/>
    <x v="0"/>
    <n v="1342115132"/>
    <n v="1339523132"/>
    <b v="0"/>
    <n v="16"/>
    <b v="1"/>
    <x v="11"/>
    <n v="124"/>
    <n v="38.75"/>
    <x v="4"/>
  </r>
  <r>
    <n v="1373"/>
    <s v="Broccoli Samurai: Tour Van or Bust!"/>
    <s v="Help Broccoli Samurai raise money to get a new van and continue bringing you the jams!"/>
    <n v="10000"/>
    <n v="10501"/>
    <x v="0"/>
    <x v="0"/>
    <x v="0"/>
    <n v="1483138233"/>
    <n v="1480546233"/>
    <b v="0"/>
    <n v="52"/>
    <b v="1"/>
    <x v="11"/>
    <n v="105"/>
    <n v="201.94229999999999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x v="0"/>
    <n v="1458874388"/>
    <n v="1456285988"/>
    <b v="0"/>
    <n v="66"/>
    <b v="1"/>
    <x v="11"/>
    <n v="189"/>
    <n v="43.060600000000001"/>
    <x v="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x v="3"/>
    <n v="1484444119"/>
    <n v="1481852119"/>
    <b v="0"/>
    <n v="109"/>
    <b v="1"/>
    <x v="11"/>
    <n v="171"/>
    <n v="62.871600000000001"/>
    <x v="4"/>
  </r>
  <r>
    <n v="1376"/>
    <s v="Dead Pirates / HIGHMARE LP 2nd pressing"/>
    <s v="Dead Pirates are planning a second pressing of HIGHMARE LP, who wants one ?"/>
    <n v="3700"/>
    <n v="9342"/>
    <x v="0"/>
    <x v="1"/>
    <x v="1"/>
    <n v="1480784606"/>
    <n v="1478189006"/>
    <b v="0"/>
    <n v="168"/>
    <b v="1"/>
    <x v="11"/>
    <n v="252"/>
    <n v="55.607100000000003"/>
    <x v="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x v="0"/>
    <n v="1486095060"/>
    <n v="1484198170"/>
    <b v="0"/>
    <n v="31"/>
    <b v="1"/>
    <x v="11"/>
    <n v="116"/>
    <n v="48.709699999999998"/>
    <x v="4"/>
  </r>
  <r>
    <n v="1378"/>
    <s v="SIX BY SEVEN"/>
    <s v="A psychedelic post rock masterpiece!"/>
    <n v="2000"/>
    <n v="4067"/>
    <x v="0"/>
    <x v="1"/>
    <x v="1"/>
    <n v="1470075210"/>
    <n v="1468779210"/>
    <b v="0"/>
    <n v="133"/>
    <b v="1"/>
    <x v="11"/>
    <n v="203"/>
    <n v="30.578900000000001"/>
    <x v="4"/>
  </r>
  <r>
    <n v="1379"/>
    <s v="J. Walter Makes a Record"/>
    <s v="---------The long-awaited debut full-length from Justin Ruddy--------"/>
    <n v="10000"/>
    <n v="11160"/>
    <x v="0"/>
    <x v="0"/>
    <x v="0"/>
    <n v="1433504876"/>
    <n v="1430912876"/>
    <b v="0"/>
    <n v="151"/>
    <b v="1"/>
    <x v="11"/>
    <n v="112"/>
    <n v="73.907300000000006"/>
    <x v="4"/>
  </r>
  <r>
    <n v="1380"/>
    <s v="BARNFEST 2015"/>
    <s v="A DIY MUSIC FESTIVAL FROM ST. LOUIS MO! Bands make their own festival, help make it legit!"/>
    <n v="25"/>
    <n v="106"/>
    <x v="0"/>
    <x v="0"/>
    <x v="0"/>
    <n v="1433815200"/>
    <n v="1431886706"/>
    <b v="0"/>
    <n v="5"/>
    <b v="1"/>
    <x v="11"/>
    <n v="424"/>
    <n v="21.2"/>
    <x v="4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x v="0"/>
    <n v="1482988125"/>
    <n v="1480396125"/>
    <b v="0"/>
    <n v="73"/>
    <b v="1"/>
    <x v="11"/>
    <n v="107"/>
    <n v="73.356200000000001"/>
    <x v="4"/>
  </r>
  <r>
    <n v="1382"/>
    <s v="The Floorwalkers New Album!"/>
    <s v="We're making a new record -- independently! We've got some great new songs we're really excited to bring to you!"/>
    <n v="8000"/>
    <n v="8349"/>
    <x v="0"/>
    <x v="0"/>
    <x v="0"/>
    <n v="1367867536"/>
    <n v="1365275536"/>
    <b v="0"/>
    <n v="148"/>
    <b v="1"/>
    <x v="11"/>
    <n v="104"/>
    <n v="56.412199999999999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x v="5"/>
    <n v="1482457678"/>
    <n v="1480729678"/>
    <b v="0"/>
    <n v="93"/>
    <b v="1"/>
    <x v="11"/>
    <n v="212"/>
    <n v="50.247300000000003"/>
    <x v="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x v="0"/>
    <n v="1436117922"/>
    <n v="1433525922"/>
    <b v="0"/>
    <n v="63"/>
    <b v="1"/>
    <x v="11"/>
    <n v="124"/>
    <n v="68.936499999999995"/>
    <x v="4"/>
  </r>
  <r>
    <n v="1385"/>
    <s v="Chi Might Project"/>
    <s v="Musicians, singers &amp; songwriters from all over the world collaborate via YouTube in order to create an amazing album!"/>
    <n v="8000"/>
    <n v="8832.49"/>
    <x v="0"/>
    <x v="12"/>
    <x v="3"/>
    <n v="1461931860"/>
    <n v="1457109121"/>
    <b v="0"/>
    <n v="134"/>
    <b v="1"/>
    <x v="11"/>
    <n v="110"/>
    <n v="65.914100000000005"/>
    <x v="4"/>
  </r>
  <r>
    <n v="1386"/>
    <s v="MALTESE CROSS: The First Album"/>
    <s v="We are a classic hard rock/heavy metal band just trying to keep rock alive!"/>
    <n v="400"/>
    <n v="875"/>
    <x v="0"/>
    <x v="0"/>
    <x v="0"/>
    <n v="1438183889"/>
    <n v="1435591889"/>
    <b v="0"/>
    <n v="14"/>
    <b v="1"/>
    <x v="11"/>
    <n v="219"/>
    <n v="62.5"/>
    <x v="4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x v="0"/>
    <n v="1433305800"/>
    <n v="1430604395"/>
    <b v="0"/>
    <n v="78"/>
    <b v="1"/>
    <x v="11"/>
    <n v="137"/>
    <n v="70.064099999999996"/>
    <x v="4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x v="0"/>
    <n v="1476720840"/>
    <n v="1474469117"/>
    <b v="0"/>
    <n v="112"/>
    <b v="1"/>
    <x v="11"/>
    <n v="135"/>
    <n v="60.181899999999999"/>
    <x v="4"/>
  </r>
  <r>
    <n v="1389"/>
    <s v="Pre-order DANCEHALL's first record!!!"/>
    <s v="Help fund the pressing of DANCEHALL's first record by pre-ordering it in advance!!!"/>
    <n v="500"/>
    <n v="727"/>
    <x v="0"/>
    <x v="1"/>
    <x v="1"/>
    <n v="1471087957"/>
    <n v="1468495957"/>
    <b v="0"/>
    <n v="34"/>
    <b v="1"/>
    <x v="11"/>
    <n v="145"/>
    <n v="21.382400000000001"/>
    <x v="4"/>
  </r>
  <r>
    <n v="1390"/>
    <s v="New Music Video/Artist Development"/>
    <s v="Breakout Artist Management will be working with us on a brand new music video and we need your help!"/>
    <n v="2800"/>
    <n v="3055"/>
    <x v="0"/>
    <x v="0"/>
    <x v="0"/>
    <n v="1430154720"/>
    <n v="1427224606"/>
    <b v="0"/>
    <n v="19"/>
    <b v="1"/>
    <x v="11"/>
    <n v="109"/>
    <n v="160.7895"/>
    <x v="4"/>
  </r>
  <r>
    <n v="1391"/>
    <s v="Rules and Regulations"/>
    <s v="With the money donated through this project we intend on investing in sound equipment for live shows"/>
    <n v="500"/>
    <n v="551"/>
    <x v="0"/>
    <x v="0"/>
    <x v="0"/>
    <n v="1440219540"/>
    <n v="1436369818"/>
    <b v="0"/>
    <n v="13"/>
    <b v="1"/>
    <x v="11"/>
    <n v="110"/>
    <n v="42.384599999999999"/>
    <x v="4"/>
  </r>
  <r>
    <n v="1392"/>
    <s v="Telesomniac's Debut Album"/>
    <s v="Telesomniac is a rock band from Provo, UT releasing their debut album Thirty-One Flashes in the Dark."/>
    <n v="2500"/>
    <n v="2841"/>
    <x v="0"/>
    <x v="0"/>
    <x v="0"/>
    <n v="1456976586"/>
    <n v="1454298186"/>
    <b v="0"/>
    <n v="104"/>
    <b v="1"/>
    <x v="11"/>
    <n v="114"/>
    <n v="27.317299999999999"/>
    <x v="4"/>
  </r>
  <r>
    <n v="1393"/>
    <s v="WolfHunt | Social Commentary Rock Project"/>
    <s v="Rock n' Roll tales of our times"/>
    <n v="10000"/>
    <n v="10235"/>
    <x v="0"/>
    <x v="0"/>
    <x v="0"/>
    <n v="1470068523"/>
    <n v="1467476523"/>
    <b v="0"/>
    <n v="52"/>
    <b v="1"/>
    <x v="11"/>
    <n v="102"/>
    <n v="196.82689999999999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x v="0"/>
    <n v="1488337200"/>
    <n v="1484623726"/>
    <b v="0"/>
    <n v="17"/>
    <b v="1"/>
    <x v="11"/>
    <n v="122"/>
    <n v="53.882399999999997"/>
    <x v="4"/>
  </r>
  <r>
    <n v="1395"/>
    <s v="Quiet Oaks Full Length Album"/>
    <s v="Help Quiet Oaks record their debut album!!!"/>
    <n v="3500"/>
    <n v="3916"/>
    <x v="0"/>
    <x v="0"/>
    <x v="0"/>
    <n v="1484430481"/>
    <n v="1481838481"/>
    <b v="0"/>
    <n v="82"/>
    <b v="1"/>
    <x v="11"/>
    <n v="112"/>
    <n v="47.756100000000004"/>
    <x v="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x v="0"/>
    <n v="1423871882"/>
    <n v="1421279882"/>
    <b v="0"/>
    <n v="73"/>
    <b v="1"/>
    <x v="11"/>
    <n v="107"/>
    <n v="88.191800000000001"/>
    <x v="4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x v="0"/>
    <n v="1477603140"/>
    <n v="1475013710"/>
    <b v="0"/>
    <n v="158"/>
    <b v="1"/>
    <x v="11"/>
    <n v="114"/>
    <n v="72.057000000000002"/>
    <x v="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x v="0"/>
    <n v="1467752334"/>
    <n v="1465160334"/>
    <b v="0"/>
    <n v="65"/>
    <b v="1"/>
    <x v="11"/>
    <n v="110"/>
    <n v="74.246200000000002"/>
    <x v="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x v="0"/>
    <n v="1412640373"/>
    <n v="1410048373"/>
    <b v="0"/>
    <n v="184"/>
    <b v="1"/>
    <x v="11"/>
    <n v="126"/>
    <n v="61.701099999999997"/>
    <x v="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x v="1"/>
    <n v="1465709400"/>
    <n v="1462695073"/>
    <b v="0"/>
    <n v="34"/>
    <b v="1"/>
    <x v="11"/>
    <n v="167"/>
    <n v="17.235299999999999"/>
    <x v="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x v="0"/>
    <n v="1369612474"/>
    <n v="1367798074"/>
    <b v="0"/>
    <n v="240"/>
    <b v="1"/>
    <x v="11"/>
    <n v="497"/>
    <n v="51.720799999999997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x v="1"/>
    <n v="1430439411"/>
    <n v="1425259011"/>
    <b v="0"/>
    <n v="113"/>
    <b v="1"/>
    <x v="11"/>
    <n v="109"/>
    <n v="24.150400000000001"/>
    <x v="4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x v="0"/>
    <n v="1374802235"/>
    <n v="1372210235"/>
    <b v="0"/>
    <n v="66"/>
    <b v="1"/>
    <x v="11"/>
    <n v="103"/>
    <n v="62.166699999999999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x v="1"/>
    <n v="1424607285"/>
    <n v="1422447285"/>
    <b v="1"/>
    <n v="5"/>
    <b v="0"/>
    <x v="22"/>
    <n v="2"/>
    <n v="48.2"/>
    <x v="3"/>
  </r>
  <r>
    <n v="1405"/>
    <s v="The Bible translated into Emoticons"/>
    <s v="Will more people read the Bible if it were translated into Emoticons?"/>
    <n v="25000"/>
    <n v="105"/>
    <x v="2"/>
    <x v="0"/>
    <x v="0"/>
    <n v="1417195201"/>
    <n v="1414599601"/>
    <b v="1"/>
    <n v="17"/>
    <b v="0"/>
    <x v="22"/>
    <n v="0"/>
    <n v="6.1764999999999999"/>
    <x v="3"/>
  </r>
  <r>
    <n v="1406"/>
    <s v="Man Down! Translation project"/>
    <s v="The White coat and the battle dress uniform"/>
    <n v="12000"/>
    <n v="15"/>
    <x v="2"/>
    <x v="13"/>
    <x v="3"/>
    <n v="1449914400"/>
    <n v="1445336607"/>
    <b v="0"/>
    <n v="3"/>
    <b v="0"/>
    <x v="22"/>
    <n v="0"/>
    <n v="5"/>
    <x v="3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x v="0"/>
    <n v="1407847978"/>
    <n v="1405687978"/>
    <b v="0"/>
    <n v="2"/>
    <b v="0"/>
    <x v="22"/>
    <n v="1"/>
    <n v="7.5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x v="1"/>
    <n v="1447451756"/>
    <n v="1444856156"/>
    <b v="0"/>
    <n v="6"/>
    <b v="0"/>
    <x v="22"/>
    <n v="7"/>
    <n v="12"/>
    <x v="3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x v="0"/>
    <n v="1420085535"/>
    <n v="1414897935"/>
    <b v="0"/>
    <n v="0"/>
    <b v="0"/>
    <x v="22"/>
    <n v="0"/>
    <s v="no backers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x v="3"/>
    <n v="1464939520"/>
    <n v="1461051520"/>
    <b v="0"/>
    <n v="1"/>
    <b v="0"/>
    <x v="22"/>
    <n v="0"/>
    <n v="1"/>
    <x v="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x v="1"/>
    <n v="1423185900"/>
    <n v="1420766700"/>
    <b v="0"/>
    <n v="3"/>
    <b v="0"/>
    <x v="22"/>
    <n v="0"/>
    <n v="2.3332999999999999"/>
    <x v="3"/>
  </r>
  <r>
    <n v="1412"/>
    <s v="For overseas shogi fans! Shogi novel translation project"/>
    <s v="â€œClimbing Silver!â€- An English translation of the Young Adult Shogi novella"/>
    <n v="7000"/>
    <n v="320"/>
    <x v="2"/>
    <x v="0"/>
    <x v="0"/>
    <n v="1417656699"/>
    <n v="1415064699"/>
    <b v="0"/>
    <n v="13"/>
    <b v="0"/>
    <x v="22"/>
    <n v="5"/>
    <n v="24.615400000000001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x v="3"/>
    <n v="1455964170"/>
    <n v="1450780170"/>
    <b v="0"/>
    <n v="1"/>
    <b v="0"/>
    <x v="22"/>
    <n v="5"/>
    <n v="100"/>
    <x v="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x v="0"/>
    <n v="1483423467"/>
    <n v="1480831467"/>
    <b v="0"/>
    <n v="1"/>
    <b v="0"/>
    <x v="22"/>
    <n v="0"/>
    <n v="1"/>
    <x v="3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x v="0"/>
    <n v="1439741591"/>
    <n v="1436285591"/>
    <b v="0"/>
    <n v="9"/>
    <b v="0"/>
    <x v="22"/>
    <n v="18"/>
    <n v="88.888900000000007"/>
    <x v="3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x v="0"/>
    <n v="1448147619"/>
    <n v="1445552019"/>
    <b v="0"/>
    <n v="0"/>
    <b v="0"/>
    <x v="22"/>
    <n v="0"/>
    <s v="no backers"/>
    <x v="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x v="0"/>
    <n v="1442315460"/>
    <n v="1439696174"/>
    <b v="0"/>
    <n v="2"/>
    <b v="0"/>
    <x v="22"/>
    <n v="1"/>
    <n v="27.5"/>
    <x v="3"/>
  </r>
  <r>
    <n v="1418"/>
    <s v="Realidades del Hombre"/>
    <s v="Â¿Y si hubiera una camino intermedio entre ciencia y religion?_x000d_Descubre la respuesta ayudando a publicar y traducir este libro."/>
    <n v="3000"/>
    <n v="6"/>
    <x v="2"/>
    <x v="3"/>
    <x v="3"/>
    <n v="1456397834"/>
    <n v="1453805834"/>
    <b v="0"/>
    <n v="1"/>
    <b v="0"/>
    <x v="22"/>
    <n v="0"/>
    <n v="6"/>
    <x v="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x v="0"/>
    <n v="1476010619"/>
    <n v="1473418619"/>
    <b v="0"/>
    <n v="10"/>
    <b v="0"/>
    <x v="22"/>
    <n v="7"/>
    <n v="44.5"/>
    <x v="3"/>
  </r>
  <r>
    <n v="1420"/>
    <s v="Shakespeare in the Hood - Romeo and Juliet"/>
    <s v="Help me butcher Shakespeare in a satirical fashion."/>
    <n v="110"/>
    <n v="3"/>
    <x v="2"/>
    <x v="0"/>
    <x v="0"/>
    <n v="1467129686"/>
    <n v="1464969686"/>
    <b v="0"/>
    <n v="3"/>
    <b v="0"/>
    <x v="22"/>
    <n v="3"/>
    <n v="1"/>
    <x v="3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x v="9"/>
    <n v="1423432709"/>
    <n v="1420840709"/>
    <b v="0"/>
    <n v="2"/>
    <b v="0"/>
    <x v="22"/>
    <n v="0"/>
    <n v="100"/>
    <x v="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x v="4"/>
    <n v="1474436704"/>
    <n v="1471844704"/>
    <b v="0"/>
    <n v="2"/>
    <b v="0"/>
    <x v="22"/>
    <n v="0"/>
    <n v="13"/>
    <x v="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x v="2"/>
    <n v="1451637531"/>
    <n v="1449045531"/>
    <b v="0"/>
    <n v="1"/>
    <b v="0"/>
    <x v="22"/>
    <n v="0"/>
    <n v="100"/>
    <x v="3"/>
  </r>
  <r>
    <n v="1424"/>
    <s v="Subway Mantras"/>
    <s v="A short book of practical mantras that can be used every day of the week. Mantras are cogwheels of universal engines."/>
    <n v="7500"/>
    <n v="1527"/>
    <x v="2"/>
    <x v="0"/>
    <x v="0"/>
    <n v="1479233602"/>
    <n v="1478106802"/>
    <b v="0"/>
    <n v="14"/>
    <b v="0"/>
    <x v="22"/>
    <n v="20"/>
    <n v="109.0714"/>
    <x v="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x v="0"/>
    <n v="1430276959"/>
    <n v="1427684959"/>
    <b v="0"/>
    <n v="0"/>
    <b v="0"/>
    <x v="22"/>
    <n v="0"/>
    <s v="no backers"/>
    <x v="3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x v="3"/>
    <n v="1440408120"/>
    <n v="1435224120"/>
    <b v="0"/>
    <n v="0"/>
    <b v="0"/>
    <x v="22"/>
    <n v="0"/>
    <s v="no backers"/>
    <x v="3"/>
  </r>
  <r>
    <n v="1427"/>
    <s v="WHAT CAN I DO?..."/>
    <s v="The book with advices that can save many lives._x000d_You will find here many case studies, extreme situations and solutions."/>
    <n v="5000"/>
    <n v="419"/>
    <x v="2"/>
    <x v="12"/>
    <x v="3"/>
    <n v="1474230385"/>
    <n v="1471638385"/>
    <b v="0"/>
    <n v="4"/>
    <b v="0"/>
    <x v="22"/>
    <n v="8"/>
    <n v="104.75"/>
    <x v="3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x v="3"/>
    <n v="1459584417"/>
    <n v="1456996017"/>
    <b v="0"/>
    <n v="3"/>
    <b v="0"/>
    <x v="22"/>
    <n v="5"/>
    <n v="15"/>
    <x v="3"/>
  </r>
  <r>
    <n v="1429"/>
    <s v="10 P.M."/>
    <s v="A guy in his 30's tries to live his &quot;American Dream&quot;, but quickly it turns into a nightmare. (A Novel)"/>
    <n v="10000"/>
    <n v="0"/>
    <x v="2"/>
    <x v="0"/>
    <x v="0"/>
    <n v="1428629242"/>
    <n v="1426037242"/>
    <b v="0"/>
    <n v="0"/>
    <b v="0"/>
    <x v="22"/>
    <n v="0"/>
    <s v="no backers"/>
    <x v="3"/>
  </r>
  <r>
    <n v="1430"/>
    <s v="Esoteric Project Management"/>
    <s v="Profesional translation and publishing of the book on unique synthesis of project management and meditation"/>
    <n v="5000"/>
    <n v="403"/>
    <x v="2"/>
    <x v="0"/>
    <x v="0"/>
    <n v="1419017488"/>
    <n v="1416339088"/>
    <b v="0"/>
    <n v="5"/>
    <b v="0"/>
    <x v="22"/>
    <n v="8"/>
    <n v="80.599999999999994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x v="0"/>
    <n v="1448517816"/>
    <n v="1445922216"/>
    <b v="0"/>
    <n v="47"/>
    <b v="0"/>
    <x v="22"/>
    <n v="32"/>
    <n v="115.5532"/>
    <x v="3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x v="0"/>
    <n v="1437417828"/>
    <n v="1434825828"/>
    <b v="0"/>
    <n v="0"/>
    <b v="0"/>
    <x v="22"/>
    <n v="0"/>
    <s v="no backers"/>
    <x v="3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x v="3"/>
    <n v="1481367600"/>
    <n v="1477839675"/>
    <b v="0"/>
    <n v="10"/>
    <b v="0"/>
    <x v="22"/>
    <n v="7"/>
    <n v="80.5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x v="7"/>
    <n v="1433775600"/>
    <n v="1431973478"/>
    <b v="0"/>
    <n v="11"/>
    <b v="0"/>
    <x v="22"/>
    <n v="10"/>
    <n v="744.54549999999995"/>
    <x v="3"/>
  </r>
  <r>
    <n v="1435"/>
    <s v="Trilogy of Crystals, book 1, translation"/>
    <s v="English translation of the first book from a sword and sorcery Fantasy trilogy, by Paolo Parente"/>
    <n v="15000"/>
    <n v="15"/>
    <x v="2"/>
    <x v="13"/>
    <x v="3"/>
    <n v="1444589020"/>
    <n v="1441997020"/>
    <b v="0"/>
    <n v="2"/>
    <b v="0"/>
    <x v="22"/>
    <n v="0"/>
    <n v="7.5"/>
    <x v="3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x v="3"/>
    <n v="1456043057"/>
    <n v="1453451057"/>
    <b v="0"/>
    <n v="2"/>
    <b v="0"/>
    <x v="22"/>
    <n v="1"/>
    <n v="38.5"/>
    <x v="3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x v="0"/>
    <n v="1405227540"/>
    <n v="1402058739"/>
    <b v="0"/>
    <n v="22"/>
    <b v="0"/>
    <x v="22"/>
    <n v="27"/>
    <n v="36.681800000000003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x v="7"/>
    <n v="1461765300"/>
    <n v="1459198499"/>
    <b v="0"/>
    <n v="8"/>
    <b v="0"/>
    <x v="22"/>
    <n v="3"/>
    <n v="75"/>
    <x v="3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x v="5"/>
    <n v="1425758101"/>
    <n v="1423166101"/>
    <b v="0"/>
    <n v="6"/>
    <b v="0"/>
    <x v="22"/>
    <n v="7"/>
    <n v="30"/>
    <x v="3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x v="3"/>
    <n v="1464285463"/>
    <n v="1461693463"/>
    <b v="0"/>
    <n v="1"/>
    <b v="0"/>
    <x v="22"/>
    <n v="0"/>
    <n v="1"/>
    <x v="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x v="1"/>
    <n v="1441995769"/>
    <n v="1436811769"/>
    <b v="0"/>
    <n v="3"/>
    <b v="0"/>
    <x v="22"/>
    <n v="1"/>
    <n v="673.33330000000001"/>
    <x v="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x v="0"/>
    <n v="1464190158"/>
    <n v="1461598158"/>
    <b v="0"/>
    <n v="0"/>
    <b v="0"/>
    <x v="22"/>
    <n v="0"/>
    <s v="no backers"/>
    <x v="3"/>
  </r>
  <r>
    <n v="1443"/>
    <s v="Translate my Saga Fantasy : Icarus Ã  l'Ã©cole des dieux"/>
    <s v="Hello everyone !_x000d_I need your help for translate my saga Fantasy : Icarus at the school of the gods - Book 1&quot;."/>
    <n v="13000"/>
    <n v="0"/>
    <x v="2"/>
    <x v="6"/>
    <x v="3"/>
    <n v="1483395209"/>
    <n v="1480803209"/>
    <b v="0"/>
    <n v="0"/>
    <b v="0"/>
    <x v="22"/>
    <n v="0"/>
    <s v="no backers"/>
    <x v="3"/>
  </r>
  <r>
    <n v="1444"/>
    <s v="Expand the MillionairesLetter in the US Market!"/>
    <s v="We as a successfull german stock market newsletter publisher want expand in the US market!"/>
    <n v="4950"/>
    <n v="0"/>
    <x v="2"/>
    <x v="12"/>
    <x v="3"/>
    <n v="1442091462"/>
    <n v="1436907462"/>
    <b v="0"/>
    <n v="0"/>
    <b v="0"/>
    <x v="22"/>
    <n v="0"/>
    <s v="no backers"/>
    <x v="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x v="3"/>
    <n v="1434286855"/>
    <n v="1431694855"/>
    <b v="0"/>
    <n v="0"/>
    <b v="0"/>
    <x v="22"/>
    <n v="0"/>
    <s v="no backers"/>
    <x v="3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x v="3"/>
    <n v="1461235478"/>
    <n v="1459507478"/>
    <b v="0"/>
    <n v="0"/>
    <b v="0"/>
    <x v="22"/>
    <n v="0"/>
    <s v="no backers"/>
    <x v="3"/>
  </r>
  <r>
    <n v="1447"/>
    <s v="Indian Language Dictionary"/>
    <s v="I'm creating a dictionary of multiple Indian languages."/>
    <n v="500000"/>
    <n v="75"/>
    <x v="2"/>
    <x v="0"/>
    <x v="0"/>
    <n v="1467999134"/>
    <n v="1465407134"/>
    <b v="0"/>
    <n v="3"/>
    <b v="0"/>
    <x v="22"/>
    <n v="0"/>
    <n v="25"/>
    <x v="3"/>
  </r>
  <r>
    <n v="1448"/>
    <s v="Focus on changing your situation"/>
    <s v="For people in schools to the retired._x000d_Aim is to get in to schools,gyms,work places and to travel all over the world doing talks on it."/>
    <n v="200000"/>
    <n v="0"/>
    <x v="2"/>
    <x v="2"/>
    <x v="2"/>
    <n v="1432272300"/>
    <n v="1429655318"/>
    <b v="0"/>
    <n v="0"/>
    <b v="0"/>
    <x v="22"/>
    <n v="0"/>
    <s v="no backers"/>
    <x v="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x v="0"/>
    <n v="1431286105"/>
    <n v="1427138905"/>
    <b v="0"/>
    <n v="0"/>
    <b v="0"/>
    <x v="22"/>
    <n v="0"/>
    <s v="no backers"/>
    <x v="3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x v="0"/>
    <n v="1455941197"/>
    <n v="1453349197"/>
    <b v="0"/>
    <n v="1"/>
    <b v="0"/>
    <x v="22"/>
    <n v="0"/>
    <n v="1"/>
    <x v="3"/>
  </r>
  <r>
    <n v="1451"/>
    <s v="Modern Literal Torah Translation (Canceled)"/>
    <s v="Modern Literal Translation of the Torah in English and Russian with sub-linear and interlinear layout."/>
    <n v="18950"/>
    <n v="2"/>
    <x v="1"/>
    <x v="0"/>
    <x v="0"/>
    <n v="1416355259"/>
    <n v="1413759659"/>
    <b v="0"/>
    <n v="2"/>
    <b v="0"/>
    <x v="22"/>
    <n v="0"/>
    <n v="1"/>
    <x v="3"/>
  </r>
  <r>
    <n v="1452"/>
    <s v="The Judo Preservation Project (Canceled)"/>
    <s v="I am gathering rare, out-of-print Judo books for preservation, translation and sharing."/>
    <n v="14000"/>
    <n v="0"/>
    <x v="1"/>
    <x v="0"/>
    <x v="0"/>
    <n v="1406566363"/>
    <n v="1403974363"/>
    <b v="0"/>
    <n v="0"/>
    <b v="0"/>
    <x v="22"/>
    <n v="0"/>
    <s v="no backers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x v="3"/>
    <n v="1492270947"/>
    <n v="1488386547"/>
    <b v="0"/>
    <n v="0"/>
    <b v="0"/>
    <x v="22"/>
    <n v="0"/>
    <s v="no backers"/>
    <x v="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x v="3"/>
    <n v="1461535140"/>
    <n v="1459716480"/>
    <b v="0"/>
    <n v="1"/>
    <b v="0"/>
    <x v="22"/>
    <n v="1"/>
    <n v="15"/>
    <x v="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x v="0"/>
    <n v="1409924340"/>
    <n v="1405181320"/>
    <b v="0"/>
    <n v="7"/>
    <b v="0"/>
    <x v="22"/>
    <n v="11"/>
    <n v="225"/>
    <x v="3"/>
  </r>
  <r>
    <n v="1456"/>
    <s v="Sometimes you don't need love (Canceled)"/>
    <s v="English Version of my auto-published novel"/>
    <n v="5000"/>
    <n v="145"/>
    <x v="1"/>
    <x v="13"/>
    <x v="3"/>
    <n v="1483459365"/>
    <n v="1480867365"/>
    <b v="0"/>
    <n v="3"/>
    <b v="0"/>
    <x v="22"/>
    <n v="3"/>
    <n v="48.333300000000001"/>
    <x v="3"/>
  </r>
  <r>
    <n v="1457"/>
    <s v="Hey! I&quot;m not invisable, I am Just Old (Canceled)"/>
    <s v="Age is more than just a number, I hope your younger than you feel."/>
    <n v="6000"/>
    <n v="0"/>
    <x v="1"/>
    <x v="0"/>
    <x v="0"/>
    <n v="1447281044"/>
    <n v="1444685444"/>
    <b v="0"/>
    <n v="0"/>
    <b v="0"/>
    <x v="22"/>
    <n v="0"/>
    <s v="no backers"/>
    <x v="3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x v="0"/>
    <n v="1407729600"/>
    <n v="1405097760"/>
    <b v="0"/>
    <n v="0"/>
    <b v="0"/>
    <x v="22"/>
    <n v="0"/>
    <s v="no backers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x v="7"/>
    <n v="1449077100"/>
    <n v="1446612896"/>
    <b v="0"/>
    <n v="0"/>
    <b v="0"/>
    <x v="22"/>
    <n v="0"/>
    <s v="no backers"/>
    <x v="3"/>
  </r>
  <r>
    <n v="1460"/>
    <s v="KJV2015 (Canceled)"/>
    <s v="KJV2015 Easier to understand for our kids and family not leaving out one verse or changing a meaning one bit."/>
    <n v="25000000"/>
    <n v="0"/>
    <x v="1"/>
    <x v="0"/>
    <x v="0"/>
    <n v="1417391100"/>
    <n v="1412371898"/>
    <b v="0"/>
    <n v="0"/>
    <b v="0"/>
    <x v="22"/>
    <n v="0"/>
    <s v="no backers"/>
    <x v="3"/>
  </r>
  <r>
    <n v="1461"/>
    <s v="Relatively Prime Series 2"/>
    <s v="Series 2 of Relatively Prime, a podcast of stories from the Mathematical Domain"/>
    <n v="15000"/>
    <n v="15186.69"/>
    <x v="0"/>
    <x v="0"/>
    <x v="0"/>
    <n v="1413849600"/>
    <n v="1410967754"/>
    <b v="1"/>
    <n v="340"/>
    <b v="1"/>
    <x v="23"/>
    <n v="101"/>
    <n v="44.666699999999999"/>
    <x v="3"/>
  </r>
  <r>
    <n v="1462"/>
    <s v="Unbound: Fiction on the Radio"/>
    <s v="A new radio show focused on short fiction produced by Louisville Public Media"/>
    <n v="4000"/>
    <n v="4340.7"/>
    <x v="0"/>
    <x v="0"/>
    <x v="0"/>
    <n v="1365609271"/>
    <n v="1363017271"/>
    <b v="1"/>
    <n v="150"/>
    <b v="1"/>
    <x v="23"/>
    <n v="109"/>
    <n v="28.937999999999999"/>
    <x v="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x v="0"/>
    <n v="1365367938"/>
    <n v="1361483538"/>
    <b v="1"/>
    <n v="25"/>
    <b v="1"/>
    <x v="23"/>
    <n v="148"/>
    <n v="35.44"/>
    <x v="3"/>
  </r>
  <r>
    <n v="1464"/>
    <s v="Science Studio"/>
    <s v="The Best Science Media on the Web"/>
    <n v="5000"/>
    <n v="8160"/>
    <x v="0"/>
    <x v="0"/>
    <x v="0"/>
    <n v="1361029958"/>
    <n v="1358437958"/>
    <b v="1"/>
    <n v="234"/>
    <b v="1"/>
    <x v="23"/>
    <n v="163"/>
    <n v="34.8718"/>
    <x v="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x v="0"/>
    <n v="1332385200"/>
    <n v="1329759452"/>
    <b v="1"/>
    <n v="2602"/>
    <b v="1"/>
    <x v="23"/>
    <n v="456"/>
    <n v="52.622700000000002"/>
    <x v="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x v="0"/>
    <n v="1452574800"/>
    <n v="1449029266"/>
    <b v="1"/>
    <n v="248"/>
    <b v="1"/>
    <x v="23"/>
    <n v="108"/>
    <n v="69.598299999999995"/>
    <x v="3"/>
  </r>
  <r>
    <n v="1467"/>
    <s v="Radio Ambulante"/>
    <s v="We are a new Spanish language podcast telling uniquely Latin American stories."/>
    <n v="40000"/>
    <n v="46032"/>
    <x v="0"/>
    <x v="0"/>
    <x v="0"/>
    <n v="1332699285"/>
    <n v="1327518885"/>
    <b v="1"/>
    <n v="600"/>
    <b v="1"/>
    <x v="23"/>
    <n v="115"/>
    <n v="76.72"/>
    <x v="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x v="0"/>
    <n v="1307838049"/>
    <n v="1302654049"/>
    <b v="1"/>
    <n v="293"/>
    <b v="1"/>
    <x v="23"/>
    <n v="102"/>
    <n v="33.191099999999999"/>
    <x v="3"/>
  </r>
  <r>
    <n v="1469"/>
    <s v="The Local Global Mashup Show"/>
    <s v="Get the inside edge on the stories that connect Americans to the world -- in your ear every week."/>
    <n v="44250"/>
    <n v="47978"/>
    <x v="0"/>
    <x v="0"/>
    <x v="0"/>
    <n v="1360938109"/>
    <n v="1358346109"/>
    <b v="1"/>
    <n v="321"/>
    <b v="1"/>
    <x v="23"/>
    <n v="108"/>
    <n v="149.46420000000001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x v="0"/>
    <n v="1356724263"/>
    <n v="1354909863"/>
    <b v="1"/>
    <n v="81"/>
    <b v="1"/>
    <x v="23"/>
    <n v="125"/>
    <n v="23.172799999999999"/>
    <x v="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x v="0"/>
    <n v="1428620334"/>
    <n v="1426028334"/>
    <b v="1"/>
    <n v="343"/>
    <b v="1"/>
    <x v="23"/>
    <n v="104"/>
    <n v="96.877600000000001"/>
    <x v="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x v="0"/>
    <n v="1381928503"/>
    <n v="1379336503"/>
    <b v="1"/>
    <n v="336"/>
    <b v="1"/>
    <x v="23"/>
    <n v="139"/>
    <n v="103.2024"/>
    <x v="3"/>
  </r>
  <r>
    <n v="1473"/>
    <s v="ONE LOVES ONLY FORM"/>
    <s v="Public Radio Project"/>
    <n v="1500"/>
    <n v="1807.74"/>
    <x v="0"/>
    <x v="0"/>
    <x v="0"/>
    <n v="1330644639"/>
    <n v="1328052639"/>
    <b v="1"/>
    <n v="47"/>
    <b v="1"/>
    <x v="23"/>
    <n v="121"/>
    <n v="38.462600000000002"/>
    <x v="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x v="0"/>
    <n v="1379093292"/>
    <n v="1376501292"/>
    <b v="1"/>
    <n v="76"/>
    <b v="1"/>
    <x v="23"/>
    <n v="112"/>
    <n v="44.315800000000003"/>
    <x v="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x v="0"/>
    <n v="1419051540"/>
    <n v="1416244863"/>
    <b v="1"/>
    <n v="441"/>
    <b v="1"/>
    <x v="23"/>
    <n v="189"/>
    <n v="64.173400000000001"/>
    <x v="3"/>
  </r>
  <r>
    <n v="1476"/>
    <s v="The Comedy Button Podcast"/>
    <s v="The Comedy Button is a brand new nerd pop culture podcast with weekly video sketches."/>
    <n v="6000"/>
    <n v="39693.279999999999"/>
    <x v="0"/>
    <x v="0"/>
    <x v="0"/>
    <n v="1315616422"/>
    <n v="1313024422"/>
    <b v="1"/>
    <n v="916"/>
    <b v="1"/>
    <x v="23"/>
    <n v="662"/>
    <n v="43.333300000000001"/>
    <x v="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x v="0"/>
    <n v="1324609200"/>
    <n v="1319467604"/>
    <b v="1"/>
    <n v="369"/>
    <b v="1"/>
    <x v="23"/>
    <n v="111"/>
    <n v="90.495900000000006"/>
    <x v="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x v="0"/>
    <n v="1368564913"/>
    <n v="1367355313"/>
    <b v="1"/>
    <n v="20242"/>
    <b v="1"/>
    <x v="23"/>
    <n v="1182"/>
    <n v="29.187200000000001"/>
    <x v="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x v="0"/>
    <n v="1399694340"/>
    <n v="1398448389"/>
    <b v="1"/>
    <n v="71"/>
    <b v="1"/>
    <x v="23"/>
    <n v="137"/>
    <n v="30.957699999999999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x v="0"/>
    <n v="1374858000"/>
    <n v="1373408699"/>
    <b v="1"/>
    <n v="635"/>
    <b v="1"/>
    <x v="23"/>
    <n v="117"/>
    <n v="92.157799999999995"/>
    <x v="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x v="5"/>
    <n v="1383430145"/>
    <n v="1380838145"/>
    <b v="0"/>
    <n v="6"/>
    <b v="0"/>
    <x v="10"/>
    <n v="2"/>
    <n v="17.5"/>
    <x v="3"/>
  </r>
  <r>
    <n v="1482"/>
    <s v="Black Matter: Reality is in the eyes of the beholder"/>
    <s v="Those who believe, call them Gods._x000d_Those who don't believe, call them aliens._x000d_Either way, you can't stop the war."/>
    <n v="5000"/>
    <n v="5"/>
    <x v="2"/>
    <x v="0"/>
    <x v="0"/>
    <n v="1347004260"/>
    <n v="1345062936"/>
    <b v="0"/>
    <n v="1"/>
    <b v="0"/>
    <x v="10"/>
    <n v="0"/>
    <n v="5"/>
    <x v="3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x v="0"/>
    <n v="1469162275"/>
    <n v="1467002275"/>
    <b v="0"/>
    <n v="2"/>
    <b v="0"/>
    <x v="10"/>
    <n v="1"/>
    <n v="25"/>
    <x v="3"/>
  </r>
  <r>
    <n v="1484"/>
    <s v="a book called filtered down thru the stars"/>
    <s v="The mussings of an old wizard"/>
    <n v="2000"/>
    <n v="0"/>
    <x v="2"/>
    <x v="0"/>
    <x v="0"/>
    <n v="1342882260"/>
    <n v="1337834963"/>
    <b v="0"/>
    <n v="0"/>
    <b v="0"/>
    <x v="10"/>
    <n v="0"/>
    <s v="no backers"/>
    <x v="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x v="0"/>
    <n v="1434827173"/>
    <n v="1430939173"/>
    <b v="0"/>
    <n v="3"/>
    <b v="0"/>
    <x v="10"/>
    <n v="2"/>
    <n v="50"/>
    <x v="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x v="0"/>
    <n v="1425009761"/>
    <n v="1422417761"/>
    <b v="0"/>
    <n v="3"/>
    <b v="0"/>
    <x v="10"/>
    <n v="0"/>
    <n v="16"/>
    <x v="3"/>
  </r>
  <r>
    <n v="1487"/>
    <s v="You Killed Me First"/>
    <s v="A lover becomes an enemy when a line has been crossed. Torn between memories and reality, his mask of sanity is slipping."/>
    <n v="10000"/>
    <n v="0"/>
    <x v="2"/>
    <x v="0"/>
    <x v="0"/>
    <n v="1470175271"/>
    <n v="1467583271"/>
    <b v="0"/>
    <n v="0"/>
    <b v="0"/>
    <x v="10"/>
    <n v="0"/>
    <s v="no backers"/>
    <x v="3"/>
  </r>
  <r>
    <n v="1488"/>
    <s v="Nanolution"/>
    <s v="A blockbuster sci-fi adventure. What would you do if one day your life changed to beyond the imaginable?"/>
    <n v="15000"/>
    <n v="360"/>
    <x v="2"/>
    <x v="2"/>
    <x v="2"/>
    <n v="1388928660"/>
    <n v="1386336660"/>
    <b v="0"/>
    <n v="6"/>
    <b v="0"/>
    <x v="10"/>
    <n v="2"/>
    <n v="60"/>
    <x v="3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x v="0"/>
    <n v="1352994052"/>
    <n v="1350398452"/>
    <b v="0"/>
    <n v="0"/>
    <b v="0"/>
    <x v="10"/>
    <n v="0"/>
    <s v="no backers"/>
    <x v="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x v="0"/>
    <n v="1380720474"/>
    <n v="1378214874"/>
    <b v="0"/>
    <n v="19"/>
    <b v="0"/>
    <x v="10"/>
    <n v="31"/>
    <n v="47.1053"/>
    <x v="3"/>
  </r>
  <r>
    <n v="1491"/>
    <s v="Tales of guns, gold and a beagle in the Old West"/>
    <s v="What do you get when you take outlaws, guns, gold and and old beagle in the old west? Adventure!"/>
    <n v="1200"/>
    <n v="100"/>
    <x v="2"/>
    <x v="0"/>
    <x v="0"/>
    <n v="1424014680"/>
    <n v="1418922443"/>
    <b v="0"/>
    <n v="1"/>
    <b v="0"/>
    <x v="10"/>
    <n v="8"/>
    <n v="1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x v="0"/>
    <n v="1308431646"/>
    <n v="1305839646"/>
    <b v="0"/>
    <n v="2"/>
    <b v="0"/>
    <x v="10"/>
    <n v="1"/>
    <n v="15"/>
    <x v="3"/>
  </r>
  <r>
    <n v="1493"/>
    <s v="The Great Grand Zeppelin Chase"/>
    <s v="Help illustrate the sequel to the bestselling _x000d_The Transylvania Flying Squad of Detectives"/>
    <n v="2400"/>
    <n v="0"/>
    <x v="2"/>
    <x v="0"/>
    <x v="0"/>
    <n v="1371415675"/>
    <n v="1368823675"/>
    <b v="0"/>
    <n v="0"/>
    <b v="0"/>
    <x v="10"/>
    <n v="0"/>
    <s v="no backers"/>
    <x v="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x v="0"/>
    <n v="1428075480"/>
    <n v="1425489613"/>
    <b v="0"/>
    <n v="11"/>
    <b v="0"/>
    <x v="10"/>
    <n v="9"/>
    <n v="40.454500000000003"/>
    <x v="3"/>
  </r>
  <r>
    <n v="1495"/>
    <s v="A Magical Bildungsroman with a Female Heroine"/>
    <s v="The Adventures of Penelope Hawthorne. Part One: The Spellbook of Dracone."/>
    <n v="2000"/>
    <n v="0"/>
    <x v="2"/>
    <x v="0"/>
    <x v="0"/>
    <n v="1314471431"/>
    <n v="1311879431"/>
    <b v="0"/>
    <n v="0"/>
    <b v="0"/>
    <x v="10"/>
    <n v="0"/>
    <s v="no backers"/>
    <x v="3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x v="0"/>
    <n v="1410866659"/>
    <n v="1405682659"/>
    <b v="0"/>
    <n v="0"/>
    <b v="0"/>
    <x v="10"/>
    <n v="0"/>
    <s v="no backers"/>
    <x v="3"/>
  </r>
  <r>
    <n v="1497"/>
    <s v="Daddy"/>
    <s v="After 25 years apart, a father and son's reunion is less magical and more explosive as the revelations come out and the gloves come off"/>
    <n v="15000"/>
    <n v="1"/>
    <x v="2"/>
    <x v="0"/>
    <x v="0"/>
    <n v="1375299780"/>
    <n v="1371655522"/>
    <b v="0"/>
    <n v="1"/>
    <b v="0"/>
    <x v="10"/>
    <n v="0"/>
    <n v="1"/>
    <x v="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x v="0"/>
    <n v="1409787378"/>
    <n v="1405899378"/>
    <b v="0"/>
    <n v="3"/>
    <b v="0"/>
    <x v="10"/>
    <n v="2"/>
    <n v="19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x v="0"/>
    <n v="1470355833"/>
    <n v="1465171833"/>
    <b v="0"/>
    <n v="1"/>
    <b v="0"/>
    <x v="10"/>
    <n v="0"/>
    <n v="5"/>
    <x v="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x v="0"/>
    <n v="1367444557"/>
    <n v="1364852557"/>
    <b v="0"/>
    <n v="15"/>
    <b v="0"/>
    <x v="10"/>
    <n v="25"/>
    <n v="46.7333"/>
    <x v="3"/>
  </r>
  <r>
    <n v="1501"/>
    <s v="This is Nowhere"/>
    <s v="A hardcover book of surf, outdoor and nature photos from the British Columbia coast."/>
    <n v="52000"/>
    <n v="86492"/>
    <x v="0"/>
    <x v="5"/>
    <x v="5"/>
    <n v="1436364023"/>
    <n v="1433772023"/>
    <b v="1"/>
    <n v="885"/>
    <b v="1"/>
    <x v="20"/>
    <n v="166"/>
    <n v="97.731099999999998"/>
    <x v="8"/>
  </r>
  <r>
    <n v="1502"/>
    <s v="Cosmic Surgery"/>
    <s v="Cosmic Surgery is a photo book, set in the not too distant future where the world of cosmetic surgery is about to be transformed"/>
    <n v="22000"/>
    <n v="22318"/>
    <x v="0"/>
    <x v="1"/>
    <x v="1"/>
    <n v="1458943200"/>
    <n v="1456491680"/>
    <b v="1"/>
    <n v="329"/>
    <b v="1"/>
    <x v="20"/>
    <n v="101"/>
    <n v="67.835899999999995"/>
    <x v="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x v="3"/>
    <n v="1477210801"/>
    <n v="1472026801"/>
    <b v="1"/>
    <n v="71"/>
    <b v="1"/>
    <x v="20"/>
    <n v="108"/>
    <n v="56.984900000000003"/>
    <x v="8"/>
  </r>
  <r>
    <n v="1504"/>
    <s v="RYU X RIO"/>
    <s v="A football photography book like no other about the 2014 World Cup in Brazil, by Ryu Voelkel."/>
    <n v="6500"/>
    <n v="18066"/>
    <x v="0"/>
    <x v="1"/>
    <x v="1"/>
    <n v="1402389180"/>
    <n v="1399996024"/>
    <b v="1"/>
    <n v="269"/>
    <b v="1"/>
    <x v="20"/>
    <n v="278"/>
    <n v="67.159899999999993"/>
    <x v="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x v="3"/>
    <n v="1458676860"/>
    <n v="1455446303"/>
    <b v="1"/>
    <n v="345"/>
    <b v="1"/>
    <x v="20"/>
    <n v="104"/>
    <n v="48.037700000000001"/>
    <x v="8"/>
  </r>
  <r>
    <n v="1506"/>
    <s v="Holden Lane High School photobook"/>
    <s v="A photographic book consisting of 36 colour photographs that explore Holden Lane High School in its final state."/>
    <n v="1500"/>
    <n v="1671"/>
    <x v="0"/>
    <x v="1"/>
    <x v="1"/>
    <n v="1406227904"/>
    <n v="1403635904"/>
    <b v="1"/>
    <n v="43"/>
    <b v="1"/>
    <x v="20"/>
    <n v="111"/>
    <n v="38.860500000000002"/>
    <x v="8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x v="0"/>
    <n v="1273911000"/>
    <n v="1268822909"/>
    <b v="1"/>
    <n v="33"/>
    <b v="1"/>
    <x v="20"/>
    <n v="215"/>
    <n v="78.181799999999996"/>
    <x v="8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x v="0"/>
    <n v="1403880281"/>
    <n v="1401201881"/>
    <b v="1"/>
    <n v="211"/>
    <b v="1"/>
    <x v="20"/>
    <n v="111"/>
    <n v="97.113699999999994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x v="3"/>
    <n v="1487113140"/>
    <n v="1484570885"/>
    <b v="1"/>
    <n v="196"/>
    <b v="1"/>
    <x v="20"/>
    <n v="124"/>
    <n v="110.39400000000001"/>
    <x v="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x v="1"/>
    <n v="1405761278"/>
    <n v="1403169278"/>
    <b v="1"/>
    <n v="405"/>
    <b v="1"/>
    <x v="20"/>
    <n v="101"/>
    <n v="39.915100000000002"/>
    <x v="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x v="0"/>
    <n v="1447858804"/>
    <n v="1445263204"/>
    <b v="1"/>
    <n v="206"/>
    <b v="1"/>
    <x v="20"/>
    <n v="112"/>
    <n v="75.975700000000003"/>
    <x v="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x v="0"/>
    <n v="1486311939"/>
    <n v="1483719939"/>
    <b v="1"/>
    <n v="335"/>
    <b v="1"/>
    <x v="20"/>
    <n v="559"/>
    <n v="58.379100000000001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x v="1"/>
    <n v="1405523866"/>
    <n v="1402931866"/>
    <b v="1"/>
    <n v="215"/>
    <b v="1"/>
    <x v="20"/>
    <n v="150"/>
    <n v="55.820900000000002"/>
    <x v="8"/>
  </r>
  <r>
    <n v="1514"/>
    <s v="Racing Age"/>
    <s v="Racing Age is a documentary photography book about masters track &amp; field athletes of retirement age and older."/>
    <n v="25000"/>
    <n v="26619"/>
    <x v="0"/>
    <x v="0"/>
    <x v="0"/>
    <n v="1443363640"/>
    <n v="1439907640"/>
    <b v="1"/>
    <n v="176"/>
    <b v="1"/>
    <x v="20"/>
    <n v="106"/>
    <n v="151.24430000000001"/>
    <x v="8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x v="8"/>
    <n v="1458104697"/>
    <n v="1455516297"/>
    <b v="1"/>
    <n v="555"/>
    <b v="1"/>
    <x v="20"/>
    <n v="157"/>
    <n v="849.6703"/>
    <x v="8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x v="0"/>
    <n v="1475762400"/>
    <n v="1473160292"/>
    <b v="1"/>
    <n v="116"/>
    <b v="1"/>
    <x v="20"/>
    <n v="109"/>
    <n v="159.2414"/>
    <x v="8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x v="0"/>
    <n v="1417845600"/>
    <n v="1415194553"/>
    <b v="1"/>
    <n v="615"/>
    <b v="1"/>
    <x v="20"/>
    <n v="162"/>
    <n v="39.507300000000001"/>
    <x v="8"/>
  </r>
  <r>
    <n v="1518"/>
    <s v="Amelia and the Animals: Photographs by Robin Schwartz"/>
    <s v="A photobook of Robin Schwartz's ongoing series with her daughter Amelia."/>
    <n v="15000"/>
    <n v="30805"/>
    <x v="0"/>
    <x v="0"/>
    <x v="0"/>
    <n v="1401565252"/>
    <n v="1398973252"/>
    <b v="1"/>
    <n v="236"/>
    <b v="1"/>
    <x v="20"/>
    <n v="205"/>
    <n v="130.52969999999999"/>
    <x v="8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x v="0"/>
    <n v="1403301540"/>
    <n v="1400867283"/>
    <b v="1"/>
    <n v="145"/>
    <b v="1"/>
    <x v="20"/>
    <n v="103"/>
    <n v="64.156899999999993"/>
    <x v="8"/>
  </r>
  <r>
    <n v="1520"/>
    <s v="TULIPS"/>
    <s v="A self-published photography book by Andrew Miksys from his new series about Belarus"/>
    <n v="18000"/>
    <n v="18625"/>
    <x v="0"/>
    <x v="0"/>
    <x v="0"/>
    <n v="1418961600"/>
    <n v="1415824513"/>
    <b v="1"/>
    <n v="167"/>
    <b v="1"/>
    <x v="20"/>
    <n v="103"/>
    <n v="111.5269"/>
    <x v="8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x v="0"/>
    <n v="1465272091"/>
    <n v="1462248091"/>
    <b v="1"/>
    <n v="235"/>
    <b v="1"/>
    <x v="20"/>
    <n v="107"/>
    <n v="170.4468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x v="0"/>
    <n v="1413575739"/>
    <n v="1410983739"/>
    <b v="1"/>
    <n v="452"/>
    <b v="1"/>
    <x v="20"/>
    <n v="139"/>
    <n v="133.73920000000001"/>
    <x v="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x v="0"/>
    <n v="1419292800"/>
    <n v="1416592916"/>
    <b v="1"/>
    <n v="241"/>
    <b v="1"/>
    <x v="20"/>
    <n v="125"/>
    <n v="95.834000000000003"/>
    <x v="8"/>
  </r>
  <r>
    <n v="1524"/>
    <s v="Heath - Limited Edition Split Zine - Make 100"/>
    <s v="Limited edition split zine by photographers AdeY and Kersti K. 100 signed and hand numbered copies!"/>
    <n v="3000"/>
    <n v="6210"/>
    <x v="0"/>
    <x v="11"/>
    <x v="9"/>
    <n v="1487592090"/>
    <n v="1485000090"/>
    <b v="1"/>
    <n v="28"/>
    <b v="1"/>
    <x v="20"/>
    <n v="207"/>
    <n v="221.78569999999999"/>
    <x v="8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x v="0"/>
    <n v="1471539138"/>
    <n v="1468947138"/>
    <b v="1"/>
    <n v="140"/>
    <b v="1"/>
    <x v="20"/>
    <n v="174"/>
    <n v="32.315399999999997"/>
    <x v="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x v="0"/>
    <n v="1453185447"/>
    <n v="1448951847"/>
    <b v="1"/>
    <n v="280"/>
    <b v="1"/>
    <x v="20"/>
    <n v="120"/>
    <n v="98.839299999999994"/>
    <x v="8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x v="0"/>
    <n v="1489497886"/>
    <n v="1487082286"/>
    <b v="1"/>
    <n v="70"/>
    <b v="1"/>
    <x v="20"/>
    <n v="110"/>
    <n v="55.222099999999998"/>
    <x v="8"/>
  </r>
  <r>
    <n v="1528"/>
    <s v="Don't Go Outside: Tokyo Street Photos"/>
    <s v="A book of street photos from around Shibuya that I've made between 2011-2016."/>
    <n v="3000"/>
    <n v="8447"/>
    <x v="0"/>
    <x v="0"/>
    <x v="0"/>
    <n v="1485907200"/>
    <n v="1483292122"/>
    <b v="1"/>
    <n v="160"/>
    <b v="1"/>
    <x v="20"/>
    <n v="282"/>
    <n v="52.793799999999997"/>
    <x v="8"/>
  </r>
  <r>
    <n v="1529"/>
    <s v="&quot;(more than) dust.&quot; - a feminist photo book"/>
    <s v="An empowering photo book that transforms hurtful experiences into strength and solidarity."/>
    <n v="19000"/>
    <n v="19129"/>
    <x v="0"/>
    <x v="0"/>
    <x v="0"/>
    <n v="1426773920"/>
    <n v="1424185520"/>
    <b v="1"/>
    <n v="141"/>
    <b v="1"/>
    <x v="20"/>
    <n v="101"/>
    <n v="135.66669999999999"/>
    <x v="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x v="0"/>
    <n v="1445624695"/>
    <n v="1443464695"/>
    <b v="1"/>
    <n v="874"/>
    <b v="1"/>
    <x v="20"/>
    <n v="135"/>
    <n v="53.991999999999997"/>
    <x v="8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x v="0"/>
    <n v="1417402800"/>
    <n v="1414610126"/>
    <b v="1"/>
    <n v="73"/>
    <b v="1"/>
    <x v="20"/>
    <n v="176"/>
    <n v="56.643799999999999"/>
    <x v="8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x v="2"/>
    <n v="1455548400"/>
    <n v="1453461865"/>
    <b v="1"/>
    <n v="294"/>
    <b v="1"/>
    <x v="20"/>
    <n v="484"/>
    <n v="82.316299999999998"/>
    <x v="8"/>
  </r>
  <r>
    <n v="1533"/>
    <s v="The Cancer Family Book Project"/>
    <s v="This is an intimate story about a family, focusing on their love and strength in the face of mortality."/>
    <n v="45000"/>
    <n v="65313"/>
    <x v="0"/>
    <x v="0"/>
    <x v="0"/>
    <n v="1462161540"/>
    <n v="1457913777"/>
    <b v="1"/>
    <n v="740"/>
    <b v="1"/>
    <x v="20"/>
    <n v="145"/>
    <n v="88.260800000000003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x v="0"/>
    <n v="1441383062"/>
    <n v="1438791062"/>
    <b v="1"/>
    <n v="369"/>
    <b v="1"/>
    <x v="20"/>
    <n v="418"/>
    <n v="84.905100000000004"/>
    <x v="8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x v="0"/>
    <n v="1464040800"/>
    <n v="1461527631"/>
    <b v="1"/>
    <n v="110"/>
    <b v="1"/>
    <x v="20"/>
    <n v="132"/>
    <n v="48.154499999999999"/>
    <x v="8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x v="0"/>
    <n v="1440702910"/>
    <n v="1438110910"/>
    <b v="1"/>
    <n v="455"/>
    <b v="1"/>
    <x v="20"/>
    <n v="250"/>
    <n v="66.0154"/>
    <x v="8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x v="3"/>
    <n v="1470506400"/>
    <n v="1467358427"/>
    <b v="1"/>
    <n v="224"/>
    <b v="1"/>
    <x v="20"/>
    <n v="180"/>
    <n v="96.375"/>
    <x v="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x v="0"/>
    <n v="1421952370"/>
    <n v="1418064370"/>
    <b v="1"/>
    <n v="46"/>
    <b v="1"/>
    <x v="20"/>
    <n v="103"/>
    <n v="156.1739"/>
    <x v="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x v="0"/>
    <n v="1483481019"/>
    <n v="1480629819"/>
    <b v="0"/>
    <n v="284"/>
    <b v="1"/>
    <x v="20"/>
    <n v="136"/>
    <n v="95.764899999999997"/>
    <x v="8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x v="0"/>
    <n v="1416964500"/>
    <n v="1414368616"/>
    <b v="1"/>
    <n v="98"/>
    <b v="1"/>
    <x v="20"/>
    <n v="118"/>
    <n v="180.40819999999999"/>
    <x v="8"/>
  </r>
  <r>
    <n v="1541"/>
    <s v="The Panama Canal Bridge of the Americas"/>
    <s v="My Goal is to travel across Panama with my team and capture the beauty and wildlife throughout the canal."/>
    <n v="18000"/>
    <n v="6"/>
    <x v="2"/>
    <x v="0"/>
    <x v="0"/>
    <n v="1420045538"/>
    <n v="1417453538"/>
    <b v="0"/>
    <n v="2"/>
    <b v="0"/>
    <x v="24"/>
    <n v="0"/>
    <n v="3"/>
    <x v="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x v="5"/>
    <n v="1435708500"/>
    <n v="1434412500"/>
    <b v="0"/>
    <n v="1"/>
    <b v="0"/>
    <x v="24"/>
    <n v="4"/>
    <n v="20"/>
    <x v="8"/>
  </r>
  <r>
    <n v="1543"/>
    <s v="Sunrises in the MidWest"/>
    <s v="I plan to take pictures of the sunrise in the MidWest every day in 2015 and compile them in a slide show for distribution."/>
    <n v="2250"/>
    <n v="10"/>
    <x v="2"/>
    <x v="0"/>
    <x v="0"/>
    <n v="1416662034"/>
    <n v="1414066434"/>
    <b v="0"/>
    <n v="1"/>
    <b v="0"/>
    <x v="24"/>
    <n v="0"/>
    <n v="10"/>
    <x v="8"/>
  </r>
  <r>
    <n v="1544"/>
    <s v="LaFee Photography"/>
    <s v="My name is Travis LaFee, I live in beautiful McCall, Idaho. I wish to display the beauty of valley county by taking pics outdoors."/>
    <n v="1000"/>
    <n v="0"/>
    <x v="2"/>
    <x v="0"/>
    <x v="0"/>
    <n v="1427847480"/>
    <n v="1424222024"/>
    <b v="0"/>
    <n v="0"/>
    <b v="0"/>
    <x v="24"/>
    <n v="0"/>
    <s v="no backers"/>
    <x v="8"/>
  </r>
  <r>
    <n v="1545"/>
    <s v="Nevada County Hearts"/>
    <s v="&quot;He will not be a wise man who does not study human hearts!&quot;_x000d_Hope in natural art, creation!"/>
    <n v="3000"/>
    <n v="1"/>
    <x v="2"/>
    <x v="0"/>
    <x v="0"/>
    <n v="1425330960"/>
    <n v="1422393234"/>
    <b v="0"/>
    <n v="1"/>
    <b v="0"/>
    <x v="24"/>
    <n v="0"/>
    <n v="1"/>
    <x v="8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x v="1"/>
    <n v="1410930399"/>
    <n v="1405746399"/>
    <b v="0"/>
    <n v="11"/>
    <b v="0"/>
    <x v="24"/>
    <n v="29"/>
    <n v="26.2727"/>
    <x v="8"/>
  </r>
  <r>
    <n v="1547"/>
    <s v="Sound Photography"/>
    <s v="I have produced a limited number (100) of five 8x10 prints of mixed photography I would like to share with you."/>
    <n v="20"/>
    <n v="0"/>
    <x v="2"/>
    <x v="0"/>
    <x v="0"/>
    <n v="1487844882"/>
    <n v="1487240082"/>
    <b v="0"/>
    <n v="0"/>
    <b v="0"/>
    <x v="24"/>
    <n v="0"/>
    <s v="no backers"/>
    <x v="8"/>
  </r>
  <r>
    <n v="1548"/>
    <s v="Change the World through Color"/>
    <s v="Beauty is in the eye of the beholder and I want to inspire conservation through color."/>
    <n v="700"/>
    <n v="60"/>
    <x v="2"/>
    <x v="0"/>
    <x v="0"/>
    <n v="1447020620"/>
    <n v="1444425020"/>
    <b v="0"/>
    <n v="1"/>
    <b v="0"/>
    <x v="24"/>
    <n v="9"/>
    <n v="60"/>
    <x v="8"/>
  </r>
  <r>
    <n v="1549"/>
    <s v="2016 Calendar:  Wonders of Nature"/>
    <s v="A 2016 calendar collection of landscape and wildlife photographs from award winning photographer, Steve Marler."/>
    <n v="500"/>
    <n v="170"/>
    <x v="2"/>
    <x v="0"/>
    <x v="0"/>
    <n v="1446524159"/>
    <n v="1443928559"/>
    <b v="0"/>
    <n v="6"/>
    <b v="0"/>
    <x v="24"/>
    <n v="34"/>
    <n v="28.333300000000001"/>
    <x v="8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x v="1"/>
    <n v="1463050034"/>
    <n v="1460458034"/>
    <b v="0"/>
    <n v="7"/>
    <b v="0"/>
    <x v="24"/>
    <n v="13"/>
    <n v="14.428599999999999"/>
    <x v="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x v="0"/>
    <n v="1432756039"/>
    <n v="1430164039"/>
    <b v="0"/>
    <n v="0"/>
    <b v="0"/>
    <x v="24"/>
    <n v="0"/>
    <s v="no backers"/>
    <x v="8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x v="0"/>
    <n v="1412135940"/>
    <n v="1410366708"/>
    <b v="0"/>
    <n v="16"/>
    <b v="0"/>
    <x v="24"/>
    <n v="49"/>
    <n v="132.1875"/>
    <x v="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x v="0"/>
    <n v="1441176447"/>
    <n v="1438584447"/>
    <b v="0"/>
    <n v="0"/>
    <b v="0"/>
    <x v="24"/>
    <n v="0"/>
    <s v="no backers"/>
    <x v="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x v="2"/>
    <n v="1438495390"/>
    <n v="1435903390"/>
    <b v="0"/>
    <n v="0"/>
    <b v="0"/>
    <x v="24"/>
    <n v="0"/>
    <s v="no backers"/>
    <x v="8"/>
  </r>
  <r>
    <n v="1555"/>
    <s v="Coffee Table Book of Maine"/>
    <s v="I am traveling the coastline of Maine and will be taking pictures of all the scenery and lighthouses in the area."/>
    <n v="750"/>
    <n v="0"/>
    <x v="2"/>
    <x v="0"/>
    <x v="0"/>
    <n v="1442509200"/>
    <n v="1440513832"/>
    <b v="0"/>
    <n v="0"/>
    <b v="0"/>
    <x v="24"/>
    <n v="0"/>
    <s v="no backers"/>
    <x v="8"/>
  </r>
  <r>
    <n v="1556"/>
    <s v="West Canada - A Coffee Table Book"/>
    <s v="To gather a collection of photographs for a coffee table book that displays the beauty of Canada's west."/>
    <n v="1500"/>
    <n v="677"/>
    <x v="2"/>
    <x v="5"/>
    <x v="5"/>
    <n v="1467603624"/>
    <n v="1465011624"/>
    <b v="0"/>
    <n v="12"/>
    <b v="0"/>
    <x v="24"/>
    <n v="45"/>
    <n v="56.416699999999999"/>
    <x v="8"/>
  </r>
  <r>
    <n v="1557"/>
    <s v="Reflecting Light Photo"/>
    <s v="I have always been captivated by photography, Now I am trying to set up my own company and publish my pictures."/>
    <n v="2500"/>
    <n v="100"/>
    <x v="2"/>
    <x v="0"/>
    <x v="0"/>
    <n v="1411227633"/>
    <n v="1408549233"/>
    <b v="0"/>
    <n v="1"/>
    <b v="0"/>
    <x v="24"/>
    <n v="4"/>
    <n v="100"/>
    <x v="8"/>
  </r>
  <r>
    <n v="1558"/>
    <s v="Lucy Wood's Calendar - English Countryside 2016"/>
    <s v="A large 2016 wall-calendar (A3 when open) featuring 12 stunning photographs by Lucy Wood."/>
    <n v="750"/>
    <n v="35"/>
    <x v="2"/>
    <x v="1"/>
    <x v="1"/>
    <n v="1440763920"/>
    <n v="1435656759"/>
    <b v="0"/>
    <n v="3"/>
    <b v="0"/>
    <x v="24"/>
    <n v="5"/>
    <n v="11.666700000000001"/>
    <x v="8"/>
  </r>
  <r>
    <n v="1559"/>
    <s v="North Cascades Bigfoot Photo Expedition"/>
    <s v="The goal of this project is to provide scientific evidence of bigfoot in the North Cascades."/>
    <n v="15000"/>
    <n v="50"/>
    <x v="2"/>
    <x v="0"/>
    <x v="0"/>
    <n v="1430270199"/>
    <n v="1428974199"/>
    <b v="0"/>
    <n v="1"/>
    <b v="0"/>
    <x v="24"/>
    <n v="0"/>
    <n v="50"/>
    <x v="8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x v="0"/>
    <n v="1415842193"/>
    <n v="1414110593"/>
    <b v="0"/>
    <n v="4"/>
    <b v="0"/>
    <x v="24"/>
    <n v="4"/>
    <n v="23.5"/>
    <x v="8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x v="0"/>
    <n v="1383789603"/>
    <n v="1381194003"/>
    <b v="0"/>
    <n v="1"/>
    <b v="0"/>
    <x v="25"/>
    <n v="1"/>
    <n v="67"/>
    <x v="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x v="0"/>
    <n v="1259715000"/>
    <n v="1253712916"/>
    <b v="0"/>
    <n v="0"/>
    <b v="0"/>
    <x v="25"/>
    <n v="0"/>
    <s v="no backers"/>
    <x v="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x v="1"/>
    <n v="1394815751"/>
    <n v="1389635351"/>
    <b v="0"/>
    <n v="2"/>
    <b v="0"/>
    <x v="25"/>
    <n v="1"/>
    <n v="42.5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x v="0"/>
    <n v="1432843500"/>
    <n v="1430124509"/>
    <b v="0"/>
    <n v="1"/>
    <b v="0"/>
    <x v="25"/>
    <n v="0"/>
    <n v="10"/>
    <x v="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x v="0"/>
    <n v="1307554261"/>
    <n v="1304962261"/>
    <b v="0"/>
    <n v="1"/>
    <b v="0"/>
    <x v="25"/>
    <n v="3"/>
    <n v="100"/>
    <x v="3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x v="0"/>
    <n v="1469656800"/>
    <n v="1467151204"/>
    <b v="0"/>
    <n v="59"/>
    <b v="0"/>
    <x v="25"/>
    <n v="21"/>
    <n v="108.0508"/>
    <x v="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x v="0"/>
    <n v="1392595200"/>
    <n v="1391293745"/>
    <b v="0"/>
    <n v="13"/>
    <b v="0"/>
    <x v="25"/>
    <n v="4"/>
    <n v="26.923100000000002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x v="0"/>
    <n v="1419384585"/>
    <n v="1416360585"/>
    <b v="0"/>
    <n v="22"/>
    <b v="0"/>
    <x v="25"/>
    <n v="14"/>
    <n v="155"/>
    <x v="3"/>
  </r>
  <r>
    <n v="1569"/>
    <s v="to be removed (Canceled)"/>
    <s v="to be removed"/>
    <n v="30000"/>
    <n v="0"/>
    <x v="1"/>
    <x v="0"/>
    <x v="0"/>
    <n v="1369498714"/>
    <n v="1366906714"/>
    <b v="0"/>
    <n v="0"/>
    <b v="0"/>
    <x v="25"/>
    <n v="0"/>
    <s v="no backers"/>
    <x v="3"/>
  </r>
  <r>
    <n v="1570"/>
    <s v="BEAUTIFUL DREAMERS: An Adult Coloring Book (Canceled)"/>
    <s v="A Coloring Book of Breathtaking Beauties_x000d_To Calm the Heart and Soul"/>
    <n v="6000"/>
    <n v="2484"/>
    <x v="1"/>
    <x v="0"/>
    <x v="0"/>
    <n v="1460140282"/>
    <n v="1457551882"/>
    <b v="0"/>
    <n v="52"/>
    <b v="0"/>
    <x v="25"/>
    <n v="41"/>
    <n v="47.769199999999998"/>
    <x v="3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x v="1"/>
    <n v="1434738483"/>
    <n v="1432146483"/>
    <b v="0"/>
    <n v="4"/>
    <b v="0"/>
    <x v="25"/>
    <n v="1"/>
    <n v="20"/>
    <x v="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x v="1"/>
    <n v="1456703940"/>
    <n v="1454546859"/>
    <b v="0"/>
    <n v="3"/>
    <b v="0"/>
    <x v="25"/>
    <n v="5"/>
    <n v="41.666699999999999"/>
    <x v="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x v="5"/>
    <n v="1491019140"/>
    <n v="1487548802"/>
    <b v="0"/>
    <n v="3"/>
    <b v="0"/>
    <x v="25"/>
    <n v="2"/>
    <n v="74.333299999999994"/>
    <x v="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x v="0"/>
    <n v="1424211329"/>
    <n v="1421187329"/>
    <b v="0"/>
    <n v="6"/>
    <b v="0"/>
    <x v="25"/>
    <n v="5"/>
    <n v="84.333299999999994"/>
    <x v="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x v="0"/>
    <n v="1404909296"/>
    <n v="1402317296"/>
    <b v="0"/>
    <n v="35"/>
    <b v="0"/>
    <x v="25"/>
    <n v="23"/>
    <n v="65.457099999999997"/>
    <x v="3"/>
  </r>
  <r>
    <n v="1576"/>
    <s v="The Obsessive Line Collection (Canceled)"/>
    <s v="For the publication of my first 3 books: an Art book, a graphic novel, and a coloring book"/>
    <n v="5000"/>
    <n v="650"/>
    <x v="1"/>
    <x v="0"/>
    <x v="0"/>
    <n v="1435698368"/>
    <n v="1431810368"/>
    <b v="0"/>
    <n v="10"/>
    <b v="0"/>
    <x v="25"/>
    <n v="13"/>
    <n v="65"/>
    <x v="3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x v="0"/>
    <n v="1343161248"/>
    <n v="1337977248"/>
    <b v="0"/>
    <n v="2"/>
    <b v="0"/>
    <x v="25"/>
    <n v="1"/>
    <n v="27.5"/>
    <x v="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x v="0"/>
    <n v="1283392800"/>
    <n v="1281317691"/>
    <b v="0"/>
    <n v="4"/>
    <b v="0"/>
    <x v="25"/>
    <n v="11"/>
    <n v="51.25"/>
    <x v="3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x v="0"/>
    <n v="1377734091"/>
    <n v="1374882891"/>
    <b v="0"/>
    <n v="2"/>
    <b v="0"/>
    <x v="25"/>
    <n v="1"/>
    <n v="14"/>
    <x v="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x v="0"/>
    <n v="1337562726"/>
    <n v="1332378726"/>
    <b v="0"/>
    <n v="0"/>
    <b v="0"/>
    <x v="25"/>
    <n v="0"/>
    <s v="no backers"/>
    <x v="3"/>
  </r>
  <r>
    <n v="1581"/>
    <s v="The Sharper Image"/>
    <s v="Photographic canvas prints depicting different scenes from around the globe, including local images taken in Sussex England."/>
    <n v="1000"/>
    <n v="5"/>
    <x v="2"/>
    <x v="1"/>
    <x v="1"/>
    <n v="1450521990"/>
    <n v="1447757190"/>
    <b v="0"/>
    <n v="1"/>
    <b v="0"/>
    <x v="26"/>
    <n v="1"/>
    <n v="5"/>
    <x v="8"/>
  </r>
  <r>
    <n v="1582"/>
    <s v="Scenes from New Orleans"/>
    <s v="I create canvas prints of images from in and around New Orleans"/>
    <n v="1000"/>
    <n v="93"/>
    <x v="2"/>
    <x v="0"/>
    <x v="0"/>
    <n v="1445894400"/>
    <n v="1440961053"/>
    <b v="0"/>
    <n v="3"/>
    <b v="0"/>
    <x v="26"/>
    <n v="9"/>
    <n v="31"/>
    <x v="8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x v="1"/>
    <n v="1411681391"/>
    <n v="1409089391"/>
    <b v="0"/>
    <n v="1"/>
    <b v="0"/>
    <x v="26"/>
    <n v="0"/>
    <n v="15"/>
    <x v="8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x v="0"/>
    <n v="1401464101"/>
    <n v="1400600101"/>
    <b v="0"/>
    <n v="0"/>
    <b v="0"/>
    <x v="26"/>
    <n v="0"/>
    <s v="no backers"/>
    <x v="8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x v="5"/>
    <n v="1482663600"/>
    <n v="1480800568"/>
    <b v="0"/>
    <n v="12"/>
    <b v="0"/>
    <x v="26"/>
    <n v="79"/>
    <n v="131.66669999999999"/>
    <x v="8"/>
  </r>
  <r>
    <n v="1586"/>
    <s v="Missouri In Pictures"/>
    <s v="Show the world the beauty that is in all of our back yards!"/>
    <n v="1500"/>
    <n v="0"/>
    <x v="2"/>
    <x v="0"/>
    <x v="0"/>
    <n v="1428197422"/>
    <n v="1425609022"/>
    <b v="0"/>
    <n v="0"/>
    <b v="0"/>
    <x v="26"/>
    <n v="0"/>
    <s v="no backers"/>
    <x v="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x v="0"/>
    <n v="1418510965"/>
    <n v="1415918965"/>
    <b v="0"/>
    <n v="1"/>
    <b v="0"/>
    <x v="26"/>
    <n v="0"/>
    <n v="1"/>
    <x v="8"/>
  </r>
  <r>
    <n v="1588"/>
    <s v="The Right Side of Texas"/>
    <s v="Southeast Texas as seen through the lens of a cell phone camera"/>
    <n v="516"/>
    <n v="0"/>
    <x v="2"/>
    <x v="0"/>
    <x v="0"/>
    <n v="1422735120"/>
    <n v="1420091999"/>
    <b v="0"/>
    <n v="0"/>
    <b v="0"/>
    <x v="26"/>
    <n v="0"/>
    <s v="no backers"/>
    <x v="8"/>
  </r>
  <r>
    <n v="1589"/>
    <s v="A Side Of The World In Canvas"/>
    <s v="I want to be able to have my own photography inside a canvas and have it be displayed everywhere."/>
    <n v="1200"/>
    <n v="0"/>
    <x v="2"/>
    <x v="0"/>
    <x v="0"/>
    <n v="1444433886"/>
    <n v="1441841886"/>
    <b v="0"/>
    <n v="0"/>
    <b v="0"/>
    <x v="26"/>
    <n v="0"/>
    <s v="no backers"/>
    <x v="8"/>
  </r>
  <r>
    <n v="1590"/>
    <s v="An Italian Adventure"/>
    <s v="Discover Italy through photography."/>
    <n v="60000"/>
    <n v="1020"/>
    <x v="2"/>
    <x v="13"/>
    <x v="3"/>
    <n v="1443040464"/>
    <n v="1440448464"/>
    <b v="0"/>
    <n v="2"/>
    <b v="0"/>
    <x v="26"/>
    <n v="2"/>
    <n v="510"/>
    <x v="8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x v="1"/>
    <n v="1459700741"/>
    <n v="1457112341"/>
    <b v="0"/>
    <n v="92"/>
    <b v="0"/>
    <x v="26"/>
    <n v="29"/>
    <n v="44.478299999999997"/>
    <x v="8"/>
  </r>
  <r>
    <n v="1592"/>
    <s v="The Views of Pittsburgh"/>
    <s v="A portfolio collage of beautiful pictures of authentic Pittsburgh locations and scenery."/>
    <n v="25"/>
    <n v="0"/>
    <x v="2"/>
    <x v="0"/>
    <x v="0"/>
    <n v="1427503485"/>
    <n v="1423619085"/>
    <b v="0"/>
    <n v="0"/>
    <b v="0"/>
    <x v="26"/>
    <n v="0"/>
    <s v="no backers"/>
    <x v="8"/>
  </r>
  <r>
    <n v="1593"/>
    <s v="Picturing Italy"/>
    <s v="A trip to fulfill a dream of capturing the wonders and history of ancient Italy in person."/>
    <n v="22000"/>
    <n v="3"/>
    <x v="2"/>
    <x v="0"/>
    <x v="0"/>
    <n v="1425154655"/>
    <n v="1422562655"/>
    <b v="0"/>
    <n v="3"/>
    <b v="0"/>
    <x v="26"/>
    <n v="0"/>
    <n v="1"/>
    <x v="8"/>
  </r>
  <r>
    <n v="1594"/>
    <s v="Scenes and Things from New Orleans"/>
    <s v="I photograph my love of New Orleans, create canvases and share those memories with you."/>
    <n v="1000"/>
    <n v="205"/>
    <x v="2"/>
    <x v="0"/>
    <x v="0"/>
    <n v="1463329260"/>
    <n v="1458147982"/>
    <b v="0"/>
    <n v="10"/>
    <b v="0"/>
    <x v="26"/>
    <n v="21"/>
    <n v="20.5"/>
    <x v="8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x v="0"/>
    <n v="1403122380"/>
    <n v="1400634728"/>
    <b v="0"/>
    <n v="7"/>
    <b v="0"/>
    <x v="26"/>
    <n v="0"/>
    <n v="40"/>
    <x v="8"/>
  </r>
  <r>
    <n v="1596"/>
    <s v="The Town We Live In"/>
    <s v="London is beautiful. I want to create a book of stunning images from in and around our great city"/>
    <n v="3250"/>
    <n v="75"/>
    <x v="2"/>
    <x v="1"/>
    <x v="1"/>
    <n v="1418469569"/>
    <n v="1414577969"/>
    <b v="0"/>
    <n v="3"/>
    <b v="0"/>
    <x v="26"/>
    <n v="2"/>
    <n v="25"/>
    <x v="8"/>
  </r>
  <r>
    <n v="1597"/>
    <s v="Vacation Days in Big Bear"/>
    <s v="We're starting up a new an improved way to do vacation rental management, but we need some funding to kick start it!"/>
    <n v="15000"/>
    <n v="0"/>
    <x v="2"/>
    <x v="0"/>
    <x v="0"/>
    <n v="1474360197"/>
    <n v="1471768197"/>
    <b v="0"/>
    <n v="0"/>
    <b v="0"/>
    <x v="26"/>
    <n v="0"/>
    <s v="no backers"/>
    <x v="8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x v="0"/>
    <n v="1437926458"/>
    <n v="1432742458"/>
    <b v="0"/>
    <n v="1"/>
    <b v="0"/>
    <x v="26"/>
    <n v="0"/>
    <n v="1"/>
    <x v="8"/>
  </r>
  <r>
    <n v="1599"/>
    <s v="The Londoner: Prints &amp; Canvas"/>
    <s v="A London photographer trekking 5,895m up Africa's Mount Kilimanjaro to pursue and enrich a career."/>
    <n v="500"/>
    <n v="0"/>
    <x v="2"/>
    <x v="1"/>
    <x v="1"/>
    <n v="1460116576"/>
    <n v="1457528176"/>
    <b v="0"/>
    <n v="0"/>
    <b v="0"/>
    <x v="26"/>
    <n v="0"/>
    <s v="no backers"/>
    <x v="8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x v="0"/>
    <n v="1405401060"/>
    <n v="1401585752"/>
    <b v="0"/>
    <n v="9"/>
    <b v="0"/>
    <x v="26"/>
    <n v="7"/>
    <n v="40.777799999999999"/>
    <x v="8"/>
  </r>
  <r>
    <n v="1601"/>
    <s v="Release Soundzero's Debut Album!"/>
    <s v="We're so close to releasing our long-awaited debut album! A little help will go a long way... let's do this!"/>
    <n v="2500"/>
    <n v="2706.23"/>
    <x v="0"/>
    <x v="0"/>
    <x v="0"/>
    <n v="1304561633"/>
    <n v="1301969633"/>
    <b v="0"/>
    <n v="56"/>
    <b v="1"/>
    <x v="11"/>
    <n v="108"/>
    <n v="48.325499999999998"/>
    <x v="4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x v="0"/>
    <n v="1318633200"/>
    <n v="1314947317"/>
    <b v="0"/>
    <n v="32"/>
    <b v="1"/>
    <x v="11"/>
    <n v="100"/>
    <n v="46.953099999999999"/>
    <x v="4"/>
  </r>
  <r>
    <n v="1603"/>
    <s v="Max's First Solo Album!"/>
    <s v="An exercise in the wild and dangerous world of solo musicianship by Maxwell D Feinstein."/>
    <n v="2000"/>
    <n v="2000.66"/>
    <x v="0"/>
    <x v="0"/>
    <x v="0"/>
    <n v="1327723459"/>
    <n v="1322539459"/>
    <b v="0"/>
    <n v="30"/>
    <b v="1"/>
    <x v="11"/>
    <n v="100"/>
    <n v="66.688699999999997"/>
    <x v="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x v="0"/>
    <n v="1332011835"/>
    <n v="1328559435"/>
    <b v="0"/>
    <n v="70"/>
    <b v="1"/>
    <x v="11"/>
    <n v="122"/>
    <n v="48.8429"/>
    <x v="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x v="0"/>
    <n v="1312182000"/>
    <n v="1311380313"/>
    <b v="0"/>
    <n v="44"/>
    <b v="1"/>
    <x v="11"/>
    <n v="101"/>
    <n v="137.3091"/>
    <x v="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x v="0"/>
    <n v="1300930838"/>
    <n v="1293158438"/>
    <b v="0"/>
    <n v="92"/>
    <b v="1"/>
    <x v="11"/>
    <n v="101"/>
    <n v="87.829700000000003"/>
    <x v="4"/>
  </r>
  <r>
    <n v="1607"/>
    <s v="New Tour Bus for The Slants"/>
    <s v="The world's only all-Asian American dance rock band, The Slants, needs a bus to tour cons, shows, and festivals."/>
    <n v="10000"/>
    <n v="14511"/>
    <x v="0"/>
    <x v="0"/>
    <x v="0"/>
    <n v="1339701851"/>
    <n v="1337887451"/>
    <b v="0"/>
    <n v="205"/>
    <b v="1"/>
    <x v="11"/>
    <n v="145"/>
    <n v="70.785399999999996"/>
    <x v="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x v="0"/>
    <n v="1388553960"/>
    <n v="1385754986"/>
    <b v="0"/>
    <n v="23"/>
    <b v="1"/>
    <x v="11"/>
    <n v="101"/>
    <n v="52.826099999999997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x v="0"/>
    <n v="1320220800"/>
    <n v="1315612909"/>
    <b v="0"/>
    <n v="4"/>
    <b v="1"/>
    <x v="11"/>
    <n v="118"/>
    <n v="443.75"/>
    <x v="4"/>
  </r>
  <r>
    <n v="1610"/>
    <s v="So The Story Goes: The New Album by &quot;Just Joe&quot; Altier"/>
    <s v="So The Story Goes is the upcoming album from &quot;Just Joe&quot; Altier."/>
    <n v="2000"/>
    <n v="5437"/>
    <x v="0"/>
    <x v="0"/>
    <x v="0"/>
    <n v="1355609510"/>
    <n v="1353017510"/>
    <b v="0"/>
    <n v="112"/>
    <b v="1"/>
    <x v="11"/>
    <n v="272"/>
    <n v="48.544600000000003"/>
    <x v="4"/>
  </r>
  <r>
    <n v="1611"/>
    <s v="Skelton-Luns CD/7&quot;             No Big Deal."/>
    <s v="Skelton-Luns CD/7&quot; No Big Deal."/>
    <n v="800"/>
    <n v="1001"/>
    <x v="0"/>
    <x v="0"/>
    <x v="0"/>
    <n v="1370390432"/>
    <n v="1368576032"/>
    <b v="0"/>
    <n v="27"/>
    <b v="1"/>
    <x v="11"/>
    <n v="125"/>
    <n v="37.074100000000001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x v="0"/>
    <n v="1357160384"/>
    <n v="1354568384"/>
    <b v="0"/>
    <n v="11"/>
    <b v="1"/>
    <x v="11"/>
    <n v="110"/>
    <n v="50"/>
    <x v="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x v="0"/>
    <n v="1342921202"/>
    <n v="1340329202"/>
    <b v="0"/>
    <n v="26"/>
    <b v="1"/>
    <x v="11"/>
    <n v="102"/>
    <n v="39.038499999999999"/>
    <x v="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x v="0"/>
    <n v="1407085200"/>
    <n v="1401924769"/>
    <b v="0"/>
    <n v="77"/>
    <b v="1"/>
    <x v="11"/>
    <n v="103"/>
    <n v="66.688299999999998"/>
    <x v="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x v="0"/>
    <n v="1323742396"/>
    <n v="1319850796"/>
    <b v="0"/>
    <n v="136"/>
    <b v="1"/>
    <x v="11"/>
    <n v="114"/>
    <n v="67.132400000000004"/>
    <x v="4"/>
  </r>
  <r>
    <n v="1616"/>
    <s v="Aly Jados: the New EP rOckNrOLLa"/>
    <s v="HELP! We don't have much time.....Join Aly Jados in making her new EP a reality before the world ends!!!!"/>
    <n v="10000"/>
    <n v="10420"/>
    <x v="0"/>
    <x v="0"/>
    <x v="0"/>
    <n v="1353621600"/>
    <n v="1350061821"/>
    <b v="0"/>
    <n v="157"/>
    <b v="1"/>
    <x v="11"/>
    <n v="104"/>
    <n v="66.369399999999999"/>
    <x v="4"/>
  </r>
  <r>
    <n v="1617"/>
    <s v="The Coffis Brothers 2nd Album!"/>
    <s v="The Coffis Brothers &amp;The Mountain Men are recording a brand new full length record."/>
    <n v="7000"/>
    <n v="10210"/>
    <x v="0"/>
    <x v="0"/>
    <x v="0"/>
    <n v="1383332400"/>
    <n v="1380470188"/>
    <b v="0"/>
    <n v="158"/>
    <b v="1"/>
    <x v="11"/>
    <n v="146"/>
    <n v="64.6203"/>
    <x v="4"/>
  </r>
  <r>
    <n v="1618"/>
    <s v="Janus Word Album"/>
    <s v="Janus Word combines hard rock with melodic acoustic music for a unique and awesome sound."/>
    <n v="1500"/>
    <n v="1576"/>
    <x v="0"/>
    <x v="0"/>
    <x v="0"/>
    <n v="1362757335"/>
    <n v="1359301335"/>
    <b v="0"/>
    <n v="27"/>
    <b v="1"/>
    <x v="11"/>
    <n v="105"/>
    <n v="58.370399999999997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x v="0"/>
    <n v="1410755286"/>
    <n v="1408940886"/>
    <b v="0"/>
    <n v="23"/>
    <b v="1"/>
    <x v="11"/>
    <n v="133"/>
    <n v="86.956500000000005"/>
    <x v="4"/>
  </r>
  <r>
    <n v="1620"/>
    <s v="Kickstart my music career with 300 CDs"/>
    <s v="Kickstarting my music career with 300 hard copy CDs of my first release."/>
    <n v="1000"/>
    <n v="1130"/>
    <x v="0"/>
    <x v="0"/>
    <x v="0"/>
    <n v="1361606940"/>
    <n v="1361002140"/>
    <b v="0"/>
    <n v="17"/>
    <b v="1"/>
    <x v="11"/>
    <n v="113"/>
    <n v="66.470600000000005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x v="0"/>
    <n v="1338177540"/>
    <n v="1333550015"/>
    <b v="0"/>
    <n v="37"/>
    <b v="1"/>
    <x v="11"/>
    <n v="121"/>
    <n v="163.78380000000001"/>
    <x v="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x v="0"/>
    <n v="1418803140"/>
    <n v="1415343874"/>
    <b v="0"/>
    <n v="65"/>
    <b v="1"/>
    <x v="11"/>
    <n v="102"/>
    <n v="107.9846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x v="1"/>
    <n v="1377621089"/>
    <n v="1372437089"/>
    <b v="0"/>
    <n v="18"/>
    <b v="1"/>
    <x v="11"/>
    <n v="101"/>
    <n v="42.1111"/>
    <x v="4"/>
  </r>
  <r>
    <n v="1624"/>
    <s v="Joey De Noble needs YOUR help!"/>
    <s v="Joey De Noble is raising money to help record his latest music, and he wants YOU to be a part of it!"/>
    <n v="1000"/>
    <n v="1180"/>
    <x v="0"/>
    <x v="0"/>
    <x v="0"/>
    <n v="1357721335"/>
    <n v="1354265335"/>
    <b v="0"/>
    <n v="25"/>
    <b v="1"/>
    <x v="11"/>
    <n v="118"/>
    <n v="47.2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x v="0"/>
    <n v="1347382053"/>
    <n v="1344962853"/>
    <b v="0"/>
    <n v="104"/>
    <b v="1"/>
    <x v="11"/>
    <n v="155"/>
    <n v="112.0192"/>
    <x v="4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x v="0"/>
    <n v="1385932867"/>
    <n v="1383337267"/>
    <b v="0"/>
    <n v="108"/>
    <b v="1"/>
    <x v="11"/>
    <n v="101"/>
    <n v="74.953699999999998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x v="0"/>
    <n v="1353905940"/>
    <n v="1351011489"/>
    <b v="0"/>
    <n v="38"/>
    <b v="1"/>
    <x v="11"/>
    <n v="117"/>
    <n v="61.578899999999997"/>
    <x v="4"/>
  </r>
  <r>
    <n v="1628"/>
    <s v="&quot;Songs for Tsippora&quot; Byronâ€™s DEBUT EP"/>
    <s v="Original Jewish rock music on human relationships and identity"/>
    <n v="4000"/>
    <n v="4037"/>
    <x v="0"/>
    <x v="0"/>
    <x v="0"/>
    <n v="1403026882"/>
    <n v="1400175682"/>
    <b v="0"/>
    <n v="88"/>
    <b v="1"/>
    <x v="11"/>
    <n v="101"/>
    <n v="45.875"/>
    <x v="4"/>
  </r>
  <r>
    <n v="1629"/>
    <s v="Off The Turnpike | A Loud New Way to Release Loud New Music"/>
    <s v="Help Off The Turnpike release new music, and set fire to everything!"/>
    <n v="6000"/>
    <n v="6220"/>
    <x v="0"/>
    <x v="0"/>
    <x v="0"/>
    <n v="1392929333"/>
    <n v="1389041333"/>
    <b v="0"/>
    <n v="82"/>
    <b v="1"/>
    <x v="11"/>
    <n v="104"/>
    <n v="75.853700000000003"/>
    <x v="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x v="0"/>
    <n v="1330671540"/>
    <n v="1328040375"/>
    <b v="0"/>
    <n v="126"/>
    <b v="1"/>
    <x v="11"/>
    <n v="265"/>
    <n v="84.206299999999999"/>
    <x v="4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x v="0"/>
    <n v="1350074261"/>
    <n v="1347482261"/>
    <b v="0"/>
    <n v="133"/>
    <b v="1"/>
    <x v="11"/>
    <n v="156"/>
    <n v="117.2256"/>
    <x v="4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x v="0"/>
    <n v="1316851854"/>
    <n v="1311667854"/>
    <b v="0"/>
    <n v="47"/>
    <b v="1"/>
    <x v="11"/>
    <n v="102"/>
    <n v="86.489400000000003"/>
    <x v="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x v="0"/>
    <n v="1326690000"/>
    <n v="1324329156"/>
    <b v="0"/>
    <n v="58"/>
    <b v="1"/>
    <x v="11"/>
    <n v="100"/>
    <n v="172.41380000000001"/>
    <x v="4"/>
  </r>
  <r>
    <n v="1634"/>
    <s v="RUBEDO: Debut Full Length Album"/>
    <s v="Recording Debut  Album w/ Producer Ikey Owens from Free Moral Agents/ The Mars Volta"/>
    <n v="2000"/>
    <n v="2010"/>
    <x v="0"/>
    <x v="0"/>
    <x v="0"/>
    <n v="1306994340"/>
    <n v="1303706001"/>
    <b v="0"/>
    <n v="32"/>
    <b v="1"/>
    <x v="11"/>
    <n v="101"/>
    <n v="62.8125"/>
    <x v="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x v="0"/>
    <n v="1468270261"/>
    <n v="1463086261"/>
    <b v="0"/>
    <n v="37"/>
    <b v="1"/>
    <x v="11"/>
    <n v="125"/>
    <n v="67.729699999999994"/>
    <x v="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x v="0"/>
    <n v="1307851200"/>
    <n v="1304129088"/>
    <b v="0"/>
    <n v="87"/>
    <b v="1"/>
    <x v="11"/>
    <n v="104"/>
    <n v="53.563200000000002"/>
    <x v="4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x v="0"/>
    <n v="1262302740"/>
    <n v="1257444140"/>
    <b v="0"/>
    <n v="15"/>
    <b v="1"/>
    <x v="11"/>
    <n v="104"/>
    <n v="34.6"/>
    <x v="4"/>
  </r>
  <r>
    <n v="1638"/>
    <s v="Avenues EP 2013"/>
    <s v="Avenues will be going in to the studio to record a new EP with Matt Allison!"/>
    <n v="1000"/>
    <n v="1050"/>
    <x v="0"/>
    <x v="0"/>
    <x v="0"/>
    <n v="1362086700"/>
    <n v="1358180968"/>
    <b v="0"/>
    <n v="27"/>
    <b v="1"/>
    <x v="11"/>
    <n v="105"/>
    <n v="38.8889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x v="0"/>
    <n v="1330789165"/>
    <n v="1328197165"/>
    <b v="0"/>
    <n v="19"/>
    <b v="1"/>
    <x v="11"/>
    <n v="100"/>
    <n v="94.736800000000002"/>
    <x v="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x v="0"/>
    <n v="1280800740"/>
    <n v="1279603955"/>
    <b v="0"/>
    <n v="17"/>
    <b v="1"/>
    <x v="11"/>
    <n v="170"/>
    <n v="39.967100000000002"/>
    <x v="4"/>
  </r>
  <r>
    <n v="1641"/>
    <s v="Tanya Dartson- Run for Your Life music video"/>
    <s v="Music Video For Upbeat and Inspiring Song - Run For Your Life"/>
    <n v="2500"/>
    <n v="2535"/>
    <x v="0"/>
    <x v="0"/>
    <x v="0"/>
    <n v="1418998744"/>
    <n v="1416406744"/>
    <b v="0"/>
    <n v="26"/>
    <b v="1"/>
    <x v="27"/>
    <n v="101"/>
    <n v="97.5"/>
    <x v="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x v="0"/>
    <n v="1308011727"/>
    <n v="1306283727"/>
    <b v="0"/>
    <n v="28"/>
    <b v="1"/>
    <x v="27"/>
    <n v="100"/>
    <n v="42.857100000000003"/>
    <x v="4"/>
  </r>
  <r>
    <n v="1643"/>
    <s v="This Is All Now's Brand New Album!!"/>
    <s v="This Is All Now is putting out a brand new record, and we need YOUR help to do it!"/>
    <n v="5000"/>
    <n v="6235"/>
    <x v="0"/>
    <x v="0"/>
    <x v="0"/>
    <n v="1348516012"/>
    <n v="1345924012"/>
    <b v="0"/>
    <n v="37"/>
    <b v="1"/>
    <x v="27"/>
    <n v="125"/>
    <n v="168.51349999999999"/>
    <x v="4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x v="0"/>
    <n v="1353551160"/>
    <n v="1348363560"/>
    <b v="0"/>
    <n v="128"/>
    <b v="1"/>
    <x v="27"/>
    <n v="110"/>
    <n v="85.546899999999994"/>
    <x v="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x v="0"/>
    <n v="1379515740"/>
    <n v="1378306140"/>
    <b v="0"/>
    <n v="10"/>
    <b v="1"/>
    <x v="27"/>
    <n v="111"/>
    <n v="554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x v="1"/>
    <n v="1408039860"/>
    <n v="1405248503"/>
    <b v="0"/>
    <n v="83"/>
    <b v="1"/>
    <x v="27"/>
    <n v="110"/>
    <n v="26.554200000000002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x v="0"/>
    <n v="1339235377"/>
    <n v="1336643377"/>
    <b v="0"/>
    <n v="46"/>
    <b v="1"/>
    <x v="27"/>
    <n v="105"/>
    <n v="113.8261"/>
    <x v="4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x v="0"/>
    <n v="1300636482"/>
    <n v="1298048082"/>
    <b v="0"/>
    <n v="90"/>
    <b v="1"/>
    <x v="27"/>
    <n v="125"/>
    <n v="32.011099999999999"/>
    <x v="4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x v="0"/>
    <n v="1400862355"/>
    <n v="1396974355"/>
    <b v="0"/>
    <n v="81"/>
    <b v="1"/>
    <x v="27"/>
    <n v="101"/>
    <n v="47.189300000000003"/>
    <x v="4"/>
  </r>
  <r>
    <n v="1650"/>
    <s v="The Psalm Praise Project, Vol. 2"/>
    <s v="Help me record a CD that uses pop styling to give a fresh sound to ancient wisdom from scripture!"/>
    <n v="2000"/>
    <n v="2831"/>
    <x v="0"/>
    <x v="0"/>
    <x v="0"/>
    <n v="1381314437"/>
    <n v="1378722437"/>
    <b v="0"/>
    <n v="32"/>
    <b v="1"/>
    <x v="27"/>
    <n v="142"/>
    <n v="88.468800000000002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x v="0"/>
    <n v="1303801140"/>
    <n v="1300916220"/>
    <b v="0"/>
    <n v="20"/>
    <b v="1"/>
    <x v="27"/>
    <n v="101"/>
    <n v="100.75"/>
    <x v="4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x v="0"/>
    <n v="1385297393"/>
    <n v="1382701793"/>
    <b v="0"/>
    <n v="70"/>
    <b v="1"/>
    <x v="27"/>
    <n v="101"/>
    <n v="64.714299999999994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x v="0"/>
    <n v="1303675296"/>
    <n v="1300996896"/>
    <b v="0"/>
    <n v="168"/>
    <b v="1"/>
    <x v="27"/>
    <n v="174"/>
    <n v="51.854300000000002"/>
    <x v="4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x v="0"/>
    <n v="1334784160"/>
    <n v="1332192160"/>
    <b v="0"/>
    <n v="34"/>
    <b v="1"/>
    <x v="27"/>
    <n v="120"/>
    <n v="38.7941"/>
    <x v="4"/>
  </r>
  <r>
    <n v="1655"/>
    <s v="Meg Porter Debut EP!"/>
    <s v="Berklee College of Music student, Meg Porter needs YOUR help to fund her very first EP!"/>
    <n v="1500"/>
    <n v="2143"/>
    <x v="0"/>
    <x v="0"/>
    <x v="0"/>
    <n v="1333648820"/>
    <n v="1331060420"/>
    <b v="0"/>
    <n v="48"/>
    <b v="1"/>
    <x v="27"/>
    <n v="143"/>
    <n v="44.645800000000001"/>
    <x v="4"/>
  </r>
  <r>
    <n v="1656"/>
    <s v="Jared Mitchell: The Maiden Voyage"/>
    <s v="The making of a quality, full length album journeying through a pop/folk/rock/americana sound_x000d_noisetrade.com/jaredmitchellmusic"/>
    <n v="7500"/>
    <n v="7525.12"/>
    <x v="0"/>
    <x v="0"/>
    <x v="0"/>
    <n v="1355437052"/>
    <n v="1352845052"/>
    <b v="0"/>
    <n v="48"/>
    <b v="1"/>
    <x v="27"/>
    <n v="100"/>
    <n v="156.77330000000001"/>
    <x v="4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x v="0"/>
    <n v="1337885168"/>
    <n v="1335293168"/>
    <b v="0"/>
    <n v="221"/>
    <b v="1"/>
    <x v="27"/>
    <n v="105"/>
    <n v="118.7034"/>
    <x v="4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x v="0"/>
    <n v="1355840400"/>
    <n v="1352524767"/>
    <b v="0"/>
    <n v="107"/>
    <b v="1"/>
    <x v="27"/>
    <n v="132"/>
    <n v="74.149500000000003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x v="1"/>
    <n v="1387281600"/>
    <n v="1384811721"/>
    <b v="0"/>
    <n v="45"/>
    <b v="1"/>
    <x v="27"/>
    <n v="113"/>
    <n v="12.533300000000001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x v="3"/>
    <n v="1462053540"/>
    <n v="1459355950"/>
    <b v="0"/>
    <n v="36"/>
    <b v="1"/>
    <x v="27"/>
    <n v="1254"/>
    <n v="27.8611"/>
    <x v="4"/>
  </r>
  <r>
    <n v="1661"/>
    <s v="Kyana"/>
    <s v="I am excited to present my debut pop project Kyana!_x000d_Piano and vocal sounds embedded in sophisticated, bold arrangements &amp; brisk beats"/>
    <n v="7900"/>
    <n v="8098"/>
    <x v="0"/>
    <x v="15"/>
    <x v="3"/>
    <n v="1453064400"/>
    <n v="1449359831"/>
    <b v="0"/>
    <n v="101"/>
    <b v="1"/>
    <x v="27"/>
    <n v="103"/>
    <n v="80.178200000000004"/>
    <x v="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x v="0"/>
    <n v="1325310336"/>
    <n v="1320122736"/>
    <b v="0"/>
    <n v="62"/>
    <b v="1"/>
    <x v="27"/>
    <n v="103"/>
    <n v="132.43549999999999"/>
    <x v="4"/>
  </r>
  <r>
    <n v="1663"/>
    <s v="ghost -- a music video"/>
    <s v="music is as important to the eyes as it is to the ears. help bring ghost to life in front of your eyes."/>
    <n v="1000"/>
    <n v="1080"/>
    <x v="0"/>
    <x v="0"/>
    <x v="0"/>
    <n v="1422750707"/>
    <n v="1420158707"/>
    <b v="0"/>
    <n v="32"/>
    <b v="1"/>
    <x v="27"/>
    <n v="108"/>
    <n v="33.75"/>
    <x v="4"/>
  </r>
  <r>
    <n v="1664"/>
    <s v="Grace Sings Grace"/>
    <s v="Korean-American Soprano Grace's Debut Album - coming up in June 2012. Come and be part of this exciting project!"/>
    <n v="2500"/>
    <n v="3060.22"/>
    <x v="0"/>
    <x v="0"/>
    <x v="0"/>
    <n v="1331870340"/>
    <n v="1328033818"/>
    <b v="0"/>
    <n v="89"/>
    <b v="1"/>
    <x v="27"/>
    <n v="122"/>
    <n v="34.384500000000003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x v="0"/>
    <n v="1298343600"/>
    <n v="1295624113"/>
    <b v="0"/>
    <n v="93"/>
    <b v="1"/>
    <x v="27"/>
    <n v="119"/>
    <n v="44.957000000000001"/>
    <x v="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x v="0"/>
    <n v="1364447073"/>
    <n v="1361858673"/>
    <b v="0"/>
    <n v="98"/>
    <b v="1"/>
    <x v="27"/>
    <n v="161"/>
    <n v="41.040799999999997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x v="0"/>
    <n v="1394521140"/>
    <n v="1392169298"/>
    <b v="0"/>
    <n v="82"/>
    <b v="1"/>
    <x v="27"/>
    <n v="127"/>
    <n v="52.5976"/>
    <x v="4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x v="0"/>
    <n v="1322454939"/>
    <n v="1319859339"/>
    <b v="0"/>
    <n v="116"/>
    <b v="1"/>
    <x v="27"/>
    <n v="103"/>
    <n v="70.784499999999994"/>
    <x v="4"/>
  </r>
  <r>
    <n v="1669"/>
    <s v="Summer Gill 'Stormy Weather' EP"/>
    <s v="Hi guys! I'll be recording a 6-7 song EP this summer and I need your help to make it happen! _x000d_Any support is appreciated!"/>
    <n v="2000"/>
    <n v="2795"/>
    <x v="0"/>
    <x v="0"/>
    <x v="0"/>
    <n v="1464729276"/>
    <n v="1459545276"/>
    <b v="0"/>
    <n v="52"/>
    <b v="1"/>
    <x v="27"/>
    <n v="140"/>
    <n v="53.75"/>
    <x v="4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x v="0"/>
    <n v="1278302400"/>
    <n v="1273961999"/>
    <b v="0"/>
    <n v="23"/>
    <b v="1"/>
    <x v="27"/>
    <n v="103"/>
    <n v="44.608699999999999"/>
    <x v="4"/>
  </r>
  <r>
    <n v="1671"/>
    <s v="Luke O'Brien's Kickstarter"/>
    <s v="I am seeking funding in order to help take my music from a hobby to a career."/>
    <n v="2000"/>
    <n v="2013.47"/>
    <x v="0"/>
    <x v="0"/>
    <x v="0"/>
    <n v="1470056614"/>
    <n v="1467464614"/>
    <b v="0"/>
    <n v="77"/>
    <b v="1"/>
    <x v="27"/>
    <n v="101"/>
    <n v="26.149000000000001"/>
    <x v="4"/>
  </r>
  <r>
    <n v="1672"/>
    <s v="High Altotude Debut Album"/>
    <s v="Sweet, sweet harmonies from Portland Oregon's premiere high school women's a cappella group."/>
    <n v="1700"/>
    <n v="1920"/>
    <x v="0"/>
    <x v="0"/>
    <x v="0"/>
    <n v="1338824730"/>
    <n v="1336232730"/>
    <b v="0"/>
    <n v="49"/>
    <b v="1"/>
    <x v="27"/>
    <n v="113"/>
    <n v="39.183700000000002"/>
    <x v="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x v="0"/>
    <n v="1425675892"/>
    <n v="1423083892"/>
    <b v="0"/>
    <n v="59"/>
    <b v="1"/>
    <x v="27"/>
    <n v="128"/>
    <n v="45.593200000000003"/>
    <x v="4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x v="0"/>
    <n v="1471503540"/>
    <n v="1468852306"/>
    <b v="0"/>
    <n v="113"/>
    <b v="1"/>
    <x v="27"/>
    <n v="202"/>
    <n v="89.247799999999998"/>
    <x v="4"/>
  </r>
  <r>
    <n v="1675"/>
    <s v="The Great Party's Debut Album!"/>
    <s v="The Great Party is releasing their debut album. Here's your chance to be a part of it!"/>
    <n v="1000"/>
    <n v="1374.16"/>
    <x v="0"/>
    <x v="0"/>
    <x v="0"/>
    <n v="1318802580"/>
    <n v="1316194540"/>
    <b v="0"/>
    <n v="34"/>
    <b v="1"/>
    <x v="27"/>
    <n v="137"/>
    <n v="40.416499999999999"/>
    <x v="4"/>
  </r>
  <r>
    <n v="1676"/>
    <s v="Bridge 19 CD Release Tour"/>
    <s v="Help fund Bridge 19's tour in support of their first duo record, to be released in May 2012."/>
    <n v="3000"/>
    <n v="3460"/>
    <x v="0"/>
    <x v="0"/>
    <x v="0"/>
    <n v="1334980740"/>
    <n v="1330968347"/>
    <b v="0"/>
    <n v="42"/>
    <b v="1"/>
    <x v="27"/>
    <n v="115"/>
    <n v="82.381"/>
    <x v="4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x v="3"/>
    <n v="1460786340"/>
    <n v="1455615976"/>
    <b v="0"/>
    <n v="42"/>
    <b v="1"/>
    <x v="27"/>
    <n v="112"/>
    <n v="159.52379999999999"/>
    <x v="4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x v="0"/>
    <n v="1391718671"/>
    <n v="1390509071"/>
    <b v="0"/>
    <n v="49"/>
    <b v="1"/>
    <x v="27"/>
    <n v="118"/>
    <n v="36.244900000000001"/>
    <x v="4"/>
  </r>
  <r>
    <n v="1679"/>
    <s v="Do You Want to Ride on my Rocket Ship? - An Album Pre-Order"/>
    <s v="Your ticket for an adventure in STEREOPHONIC, INTERSTELLAR  HI-FIDELITY_x000d_w/ your crooning Star-Captain, Jody Mulgrew. Pre-Order Today."/>
    <n v="2000"/>
    <n v="3500"/>
    <x v="0"/>
    <x v="0"/>
    <x v="0"/>
    <n v="1311298745"/>
    <n v="1309311545"/>
    <b v="0"/>
    <n v="56"/>
    <b v="1"/>
    <x v="27"/>
    <n v="175"/>
    <n v="62.5"/>
    <x v="4"/>
  </r>
  <r>
    <n v="1680"/>
    <s v="Kick Out a Record"/>
    <s v="Working Musician dilemma #164: how the taxman put Kick the Record 2.0 on hold"/>
    <n v="1000"/>
    <n v="1175"/>
    <x v="0"/>
    <x v="0"/>
    <x v="0"/>
    <n v="1405188667"/>
    <n v="1402596667"/>
    <b v="0"/>
    <n v="25"/>
    <b v="1"/>
    <x v="27"/>
    <n v="118"/>
    <n v="47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x v="0"/>
    <n v="1490752800"/>
    <n v="1486522484"/>
    <b v="0"/>
    <n v="884"/>
    <b v="0"/>
    <x v="28"/>
    <n v="101"/>
    <n v="74.575100000000006"/>
    <x v="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x v="0"/>
    <n v="1492142860"/>
    <n v="1486962460"/>
    <b v="0"/>
    <n v="0"/>
    <b v="0"/>
    <x v="28"/>
    <n v="0"/>
    <s v="no backers"/>
    <x v="4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x v="3"/>
    <n v="1491590738"/>
    <n v="1489517138"/>
    <b v="0"/>
    <n v="10"/>
    <b v="0"/>
    <x v="28"/>
    <n v="22"/>
    <n v="76"/>
    <x v="4"/>
  </r>
  <r>
    <n v="1684"/>
    <s v="Goodness &amp; Mercy EP - Marty Mikles"/>
    <s v="New Music from Marty Mikles!  A new EP all about God's Goodness &amp; Mercy."/>
    <n v="8000"/>
    <n v="8730"/>
    <x v="3"/>
    <x v="0"/>
    <x v="0"/>
    <n v="1489775641"/>
    <n v="1487360041"/>
    <b v="0"/>
    <n v="101"/>
    <b v="0"/>
    <x v="28"/>
    <n v="109"/>
    <n v="86.435599999999994"/>
    <x v="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x v="0"/>
    <n v="1490331623"/>
    <n v="1487743223"/>
    <b v="0"/>
    <n v="15"/>
    <b v="0"/>
    <x v="28"/>
    <n v="103"/>
    <n v="24"/>
    <x v="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x v="5"/>
    <n v="1493320519"/>
    <n v="1488140119"/>
    <b v="0"/>
    <n v="1"/>
    <b v="0"/>
    <x v="28"/>
    <n v="0"/>
    <n v="18"/>
    <x v="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x v="0"/>
    <n v="1491855300"/>
    <n v="1488935245"/>
    <b v="0"/>
    <n v="39"/>
    <b v="0"/>
    <x v="28"/>
    <n v="31"/>
    <n v="80.128200000000007"/>
    <x v="4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x v="0"/>
    <n v="1491738594"/>
    <n v="1489150194"/>
    <b v="0"/>
    <n v="7"/>
    <b v="0"/>
    <x v="28"/>
    <n v="44"/>
    <n v="253.1429"/>
    <x v="4"/>
  </r>
  <r>
    <n v="1689"/>
    <s v="Fly Away"/>
    <s v="Praising the Living God in the second half of life."/>
    <n v="2400"/>
    <n v="2400"/>
    <x v="3"/>
    <x v="0"/>
    <x v="0"/>
    <n v="1489700230"/>
    <n v="1487111830"/>
    <b v="0"/>
    <n v="14"/>
    <b v="0"/>
    <x v="28"/>
    <n v="100"/>
    <n v="171.42859999999999"/>
    <x v="4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x v="0"/>
    <n v="1491470442"/>
    <n v="1488882042"/>
    <b v="0"/>
    <n v="11"/>
    <b v="0"/>
    <x v="28"/>
    <n v="25"/>
    <n v="57.7273"/>
    <x v="4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x v="0"/>
    <n v="1491181200"/>
    <n v="1488387008"/>
    <b v="0"/>
    <n v="38"/>
    <b v="0"/>
    <x v="28"/>
    <n v="33"/>
    <n v="264.26319999999998"/>
    <x v="4"/>
  </r>
  <r>
    <n v="1692"/>
    <s v="Get Your Hopes Up"/>
    <s v="After 3 years.....It's time for some new music! Album #2 is in motion and I can't wait to share it with all of you!"/>
    <n v="5000"/>
    <n v="2390"/>
    <x v="3"/>
    <x v="0"/>
    <x v="0"/>
    <n v="1490572740"/>
    <n v="1487734667"/>
    <b v="0"/>
    <n v="15"/>
    <b v="0"/>
    <x v="28"/>
    <n v="48"/>
    <n v="159.33330000000001"/>
    <x v="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x v="1"/>
    <n v="1491768000"/>
    <n v="1489097112"/>
    <b v="0"/>
    <n v="8"/>
    <b v="0"/>
    <x v="28"/>
    <n v="9"/>
    <n v="35"/>
    <x v="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x v="0"/>
    <n v="1490589360"/>
    <n v="1488038674"/>
    <b v="0"/>
    <n v="1"/>
    <b v="0"/>
    <x v="28"/>
    <n v="0"/>
    <n v="5"/>
    <x v="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x v="0"/>
    <n v="1491786000"/>
    <n v="1488847514"/>
    <b v="0"/>
    <n v="23"/>
    <b v="0"/>
    <x v="28"/>
    <n v="12"/>
    <n v="61.087000000000003"/>
    <x v="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x v="0"/>
    <n v="1491007211"/>
    <n v="1488418811"/>
    <b v="0"/>
    <n v="0"/>
    <b v="0"/>
    <x v="28"/>
    <n v="0"/>
    <s v="no backers"/>
    <x v="4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x v="0"/>
    <n v="1491781648"/>
    <n v="1489193248"/>
    <b v="0"/>
    <n v="22"/>
    <b v="0"/>
    <x v="28"/>
    <n v="20"/>
    <n v="114.8182"/>
    <x v="4"/>
  </r>
  <r>
    <n v="1698"/>
    <s v="I'M For Peace Music Ministry By R.Gerald's IMFP SOCIETY"/>
    <s v="This Music is a Powerful Tool / Ministry to the mindset_x000d_of Global Christianity in an Artistic &amp; innovative Musical_x000d_Format_ Album &amp; Tour"/>
    <n v="125000"/>
    <n v="0"/>
    <x v="3"/>
    <x v="0"/>
    <x v="0"/>
    <n v="1490499180"/>
    <n v="1488430760"/>
    <b v="0"/>
    <n v="0"/>
    <b v="0"/>
    <x v="28"/>
    <n v="0"/>
    <s v="no backers"/>
    <x v="4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x v="0"/>
    <n v="1491943445"/>
    <n v="1489351445"/>
    <b v="0"/>
    <n v="4"/>
    <b v="0"/>
    <x v="28"/>
    <n v="4"/>
    <n v="54"/>
    <x v="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x v="0"/>
    <n v="1491019200"/>
    <n v="1488418990"/>
    <b v="0"/>
    <n v="79"/>
    <b v="0"/>
    <x v="28"/>
    <n v="26"/>
    <n v="65.974699999999999"/>
    <x v="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x v="0"/>
    <n v="1421337405"/>
    <n v="1418745405"/>
    <b v="0"/>
    <n v="2"/>
    <b v="0"/>
    <x v="28"/>
    <n v="0"/>
    <n v="5"/>
    <x v="4"/>
  </r>
  <r>
    <n v="1702"/>
    <s v="lyndale lewis and new vision prosper cd release"/>
    <s v="I can do all things through christ jesus"/>
    <n v="16500"/>
    <n v="1"/>
    <x v="2"/>
    <x v="0"/>
    <x v="0"/>
    <n v="1427745150"/>
    <n v="1425156750"/>
    <b v="0"/>
    <n v="1"/>
    <b v="0"/>
    <x v="28"/>
    <n v="0"/>
    <n v="1"/>
    <x v="4"/>
  </r>
  <r>
    <n v="1703"/>
    <s v="Joy Full Noise!"/>
    <s v="I would love for you to be a part of helping me raise money for music and video production to launch my first Worship album!"/>
    <n v="5000"/>
    <n v="51"/>
    <x v="2"/>
    <x v="0"/>
    <x v="0"/>
    <n v="1441003537"/>
    <n v="1435819537"/>
    <b v="0"/>
    <n v="2"/>
    <b v="0"/>
    <x v="28"/>
    <n v="1"/>
    <n v="25.5"/>
    <x v="4"/>
  </r>
  <r>
    <n v="1704"/>
    <s v="Jericho Down Worship Album"/>
    <s v="We want to record an album of popular praise &amp; worship songs with our own influence and style."/>
    <n v="2000"/>
    <n v="1302"/>
    <x v="2"/>
    <x v="0"/>
    <x v="0"/>
    <n v="1424056873"/>
    <n v="1421464873"/>
    <b v="0"/>
    <n v="11"/>
    <b v="0"/>
    <x v="28"/>
    <n v="65"/>
    <n v="118.36360000000001"/>
    <x v="4"/>
  </r>
  <r>
    <n v="1705"/>
    <s v="Piano Prayer Album - Russ James"/>
    <s v="An instrumental album that ranges from hymns to contemporary music. All the music is recorded by myself."/>
    <n v="2000"/>
    <n v="0"/>
    <x v="2"/>
    <x v="0"/>
    <x v="0"/>
    <n v="1441814400"/>
    <n v="1440807846"/>
    <b v="0"/>
    <n v="0"/>
    <b v="0"/>
    <x v="28"/>
    <n v="0"/>
    <s v="no backers"/>
    <x v="4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x v="3"/>
    <n v="1440314472"/>
    <n v="1435130472"/>
    <b v="0"/>
    <n v="0"/>
    <b v="0"/>
    <x v="28"/>
    <n v="0"/>
    <s v="no backers"/>
    <x v="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x v="0"/>
    <n v="1459181895"/>
    <n v="1456593495"/>
    <b v="0"/>
    <n v="9"/>
    <b v="0"/>
    <x v="28"/>
    <n v="10"/>
    <n v="54.1111"/>
    <x v="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x v="0"/>
    <n v="1462135706"/>
    <n v="1458679706"/>
    <b v="0"/>
    <n v="0"/>
    <b v="0"/>
    <x v="28"/>
    <n v="0"/>
    <s v="no backers"/>
    <x v="4"/>
  </r>
  <r>
    <n v="1709"/>
    <s v="Psalms"/>
    <s v="A project to set psalms to music. The psalms are taken from the English Standard Version (ESV) of the Bible."/>
    <n v="1750"/>
    <n v="85"/>
    <x v="2"/>
    <x v="0"/>
    <x v="0"/>
    <n v="1409513940"/>
    <n v="1405949514"/>
    <b v="0"/>
    <n v="4"/>
    <b v="0"/>
    <x v="28"/>
    <n v="5"/>
    <n v="21.25"/>
    <x v="4"/>
  </r>
  <r>
    <n v="1710"/>
    <s v="Producing a live album of our upcoming Europe tour"/>
    <s v="We want to create a gospel live album which has never been produced before."/>
    <n v="5000"/>
    <n v="34"/>
    <x v="2"/>
    <x v="12"/>
    <x v="3"/>
    <n v="1453122000"/>
    <n v="1449151888"/>
    <b v="0"/>
    <n v="1"/>
    <b v="0"/>
    <x v="28"/>
    <n v="1"/>
    <n v="34"/>
    <x v="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x v="0"/>
    <n v="1409585434"/>
    <n v="1406907034"/>
    <b v="0"/>
    <n v="2"/>
    <b v="0"/>
    <x v="28"/>
    <n v="11"/>
    <n v="525"/>
    <x v="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x v="0"/>
    <n v="1435701353"/>
    <n v="1430517353"/>
    <b v="0"/>
    <n v="0"/>
    <b v="0"/>
    <x v="28"/>
    <n v="0"/>
    <s v="no backers"/>
    <x v="4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x v="0"/>
    <n v="1412536412"/>
    <n v="1409944412"/>
    <b v="0"/>
    <n v="1"/>
    <b v="0"/>
    <x v="28"/>
    <n v="2"/>
    <n v="5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x v="0"/>
    <n v="1430517761"/>
    <n v="1427925761"/>
    <b v="0"/>
    <n v="17"/>
    <b v="0"/>
    <x v="28"/>
    <n v="8"/>
    <n v="115.7059"/>
    <x v="4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x v="0"/>
    <n v="1427772120"/>
    <n v="1425186785"/>
    <b v="0"/>
    <n v="2"/>
    <b v="0"/>
    <x v="28"/>
    <n v="0"/>
    <n v="5.5"/>
    <x v="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x v="0"/>
    <n v="1481295099"/>
    <n v="1477835499"/>
    <b v="0"/>
    <n v="3"/>
    <b v="0"/>
    <x v="28"/>
    <n v="8"/>
    <n v="50"/>
    <x v="4"/>
  </r>
  <r>
    <n v="1717"/>
    <s v="Shift Records A New EP!"/>
    <s v="Our first record created to reach, inspire, and ultimately express the love of Jesus to our generation."/>
    <n v="3265"/>
    <n v="1395"/>
    <x v="2"/>
    <x v="0"/>
    <x v="0"/>
    <n v="1461211200"/>
    <n v="1459467238"/>
    <b v="0"/>
    <n v="41"/>
    <b v="0"/>
    <x v="28"/>
    <n v="43"/>
    <n v="34.0244"/>
    <x v="4"/>
  </r>
  <r>
    <n v="1718"/>
    <s v="The Prodigal Son"/>
    <s v="A melody for the galaxy."/>
    <n v="35000"/>
    <n v="75"/>
    <x v="2"/>
    <x v="0"/>
    <x v="0"/>
    <n v="1463201940"/>
    <n v="1459435149"/>
    <b v="0"/>
    <n v="2"/>
    <b v="0"/>
    <x v="28"/>
    <n v="0"/>
    <n v="37.5"/>
    <x v="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x v="0"/>
    <n v="1410958191"/>
    <n v="1408366191"/>
    <b v="0"/>
    <n v="3"/>
    <b v="0"/>
    <x v="28"/>
    <n v="1"/>
    <n v="11.666700000000001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x v="0"/>
    <n v="1415562471"/>
    <n v="1412966871"/>
    <b v="0"/>
    <n v="8"/>
    <b v="0"/>
    <x v="28"/>
    <n v="6"/>
    <n v="28.125"/>
    <x v="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x v="0"/>
    <n v="1449831863"/>
    <n v="1447239863"/>
    <b v="0"/>
    <n v="0"/>
    <b v="0"/>
    <x v="28"/>
    <n v="0"/>
    <s v="no backers"/>
    <x v="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x v="0"/>
    <n v="1459642200"/>
    <n v="1456441429"/>
    <b v="0"/>
    <n v="1"/>
    <b v="0"/>
    <x v="28"/>
    <n v="0"/>
    <n v="1"/>
    <x v="4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x v="0"/>
    <n v="1435730400"/>
    <n v="1430855315"/>
    <b v="0"/>
    <n v="3"/>
    <b v="0"/>
    <x v="28"/>
    <n v="7"/>
    <n v="216.66669999999999"/>
    <x v="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x v="0"/>
    <n v="1414707762"/>
    <n v="1412115762"/>
    <b v="0"/>
    <n v="4"/>
    <b v="0"/>
    <x v="28"/>
    <n v="1"/>
    <n v="8.75"/>
    <x v="4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x v="0"/>
    <n v="1408922049"/>
    <n v="1406330049"/>
    <b v="0"/>
    <n v="9"/>
    <b v="0"/>
    <x v="28"/>
    <n v="10"/>
    <n v="62.222200000000001"/>
    <x v="4"/>
  </r>
  <r>
    <n v="1726"/>
    <s v="&quot;Every Day&quot; CD by Amanda Joy Hall"/>
    <s v="Amanda Joy Hall's sophomore album, &quot;Every Day&quot;. Release expected July 2014"/>
    <n v="6500"/>
    <n v="2196"/>
    <x v="2"/>
    <x v="0"/>
    <x v="0"/>
    <n v="1403906664"/>
    <n v="1401401064"/>
    <b v="0"/>
    <n v="16"/>
    <b v="0"/>
    <x v="28"/>
    <n v="34"/>
    <n v="137.25"/>
    <x v="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x v="1"/>
    <n v="1428231600"/>
    <n v="1423520177"/>
    <b v="0"/>
    <n v="1"/>
    <b v="0"/>
    <x v="28"/>
    <n v="0"/>
    <n v="1"/>
    <x v="4"/>
  </r>
  <r>
    <n v="1728"/>
    <s v="With His Presence"/>
    <s v="Be in God's presence through instrumental covers of hymns. Help me build a home studio to freely distribute this album."/>
    <n v="1250"/>
    <n v="855"/>
    <x v="2"/>
    <x v="0"/>
    <x v="0"/>
    <n v="1445439674"/>
    <n v="1442847674"/>
    <b v="0"/>
    <n v="7"/>
    <b v="0"/>
    <x v="28"/>
    <n v="68"/>
    <n v="122.1429"/>
    <x v="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x v="0"/>
    <n v="1465521306"/>
    <n v="1460337306"/>
    <b v="0"/>
    <n v="0"/>
    <b v="0"/>
    <x v="28"/>
    <n v="0"/>
    <s v="no backers"/>
    <x v="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x v="0"/>
    <n v="1445738783"/>
    <n v="1443146783"/>
    <b v="0"/>
    <n v="0"/>
    <b v="0"/>
    <x v="28"/>
    <n v="0"/>
    <s v="no backers"/>
    <x v="4"/>
  </r>
  <r>
    <n v="1731"/>
    <s v="Sam Cox Band First Christian Tour"/>
    <s v="We are a Christin Worship band looking to midwest tour. God Bless!"/>
    <n v="1000"/>
    <n v="0"/>
    <x v="2"/>
    <x v="0"/>
    <x v="0"/>
    <n v="1434034800"/>
    <n v="1432849552"/>
    <b v="0"/>
    <n v="0"/>
    <b v="0"/>
    <x v="28"/>
    <n v="0"/>
    <s v="no backers"/>
    <x v="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x v="0"/>
    <n v="1452920400"/>
    <n v="1447777481"/>
    <b v="0"/>
    <n v="0"/>
    <b v="0"/>
    <x v="28"/>
    <n v="0"/>
    <s v="no backers"/>
    <x v="4"/>
  </r>
  <r>
    <n v="1733"/>
    <s v="What Faith Is EP/Album"/>
    <s v="I am trying to share the music I am blessed to have written. https://www.johncox4.com or https://reverbnation.com/johncox4"/>
    <n v="10000"/>
    <n v="0"/>
    <x v="2"/>
    <x v="0"/>
    <x v="0"/>
    <n v="1473802200"/>
    <n v="1472746374"/>
    <b v="0"/>
    <n v="0"/>
    <b v="0"/>
    <x v="28"/>
    <n v="0"/>
    <s v="no backers"/>
    <x v="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x v="0"/>
    <n v="1431046356"/>
    <n v="1428454356"/>
    <b v="0"/>
    <n v="1"/>
    <b v="0"/>
    <x v="28"/>
    <n v="0"/>
    <n v="1"/>
    <x v="4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x v="0"/>
    <n v="1470598345"/>
    <n v="1468006345"/>
    <b v="0"/>
    <n v="2"/>
    <b v="0"/>
    <x v="28"/>
    <n v="11"/>
    <n v="55"/>
    <x v="4"/>
  </r>
  <r>
    <n v="1736"/>
    <s v="In His Presence"/>
    <s v="A unique meditative album reflecting on the life of Christ, inviting Him into your presence"/>
    <n v="3000"/>
    <n v="22"/>
    <x v="2"/>
    <x v="0"/>
    <x v="0"/>
    <n v="1447018833"/>
    <n v="1444423233"/>
    <b v="0"/>
    <n v="1"/>
    <b v="0"/>
    <x v="28"/>
    <n v="1"/>
    <n v="22"/>
    <x v="4"/>
  </r>
  <r>
    <n v="1737"/>
    <s v="Healing"/>
    <s v="An instrumental project in which all songs are incorporated around the healing power of our God. Used for times of prayer &amp; devotion"/>
    <n v="4000"/>
    <n v="850"/>
    <x v="2"/>
    <x v="0"/>
    <x v="0"/>
    <n v="1437432392"/>
    <n v="1434840392"/>
    <b v="0"/>
    <n v="15"/>
    <b v="0"/>
    <x v="28"/>
    <n v="21"/>
    <n v="56.666699999999999"/>
    <x v="4"/>
  </r>
  <r>
    <n v="1738"/>
    <s v="The Flashing Lights"/>
    <s v="Music that inspires and gives hope for overcoming and change. And it is good music."/>
    <n v="5000"/>
    <n v="20"/>
    <x v="2"/>
    <x v="0"/>
    <x v="0"/>
    <n v="1412283542"/>
    <n v="1409691542"/>
    <b v="0"/>
    <n v="1"/>
    <b v="0"/>
    <x v="28"/>
    <n v="0"/>
    <n v="20"/>
    <x v="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x v="0"/>
    <n v="1462391932"/>
    <n v="1457297932"/>
    <b v="0"/>
    <n v="1"/>
    <b v="0"/>
    <x v="28"/>
    <n v="0"/>
    <n v="1"/>
    <x v="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x v="0"/>
    <n v="1437075422"/>
    <n v="1434483422"/>
    <b v="0"/>
    <n v="0"/>
    <b v="0"/>
    <x v="28"/>
    <n v="0"/>
    <s v="no backers"/>
    <x v="4"/>
  </r>
  <r>
    <n v="1741"/>
    <s v="Caught off Guard"/>
    <s v="A photo journal documenting my experiences and travels across New Zealand"/>
    <n v="1200"/>
    <n v="1330"/>
    <x v="0"/>
    <x v="1"/>
    <x v="1"/>
    <n v="1433948671"/>
    <n v="1430060671"/>
    <b v="0"/>
    <n v="52"/>
    <b v="1"/>
    <x v="20"/>
    <n v="111"/>
    <n v="25.576899999999998"/>
    <x v="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x v="0"/>
    <n v="1483822800"/>
    <n v="1481058170"/>
    <b v="0"/>
    <n v="34"/>
    <b v="1"/>
    <x v="20"/>
    <n v="109"/>
    <n v="63.970599999999997"/>
    <x v="8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x v="0"/>
    <n v="1472270340"/>
    <n v="1470348775"/>
    <b v="0"/>
    <n v="67"/>
    <b v="1"/>
    <x v="20"/>
    <n v="100"/>
    <n v="89.925399999999996"/>
    <x v="8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x v="1"/>
    <n v="1425821477"/>
    <n v="1421937077"/>
    <b v="0"/>
    <n v="70"/>
    <b v="1"/>
    <x v="20"/>
    <n v="118"/>
    <n v="93.071399999999997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x v="0"/>
    <n v="1482372000"/>
    <n v="1479276838"/>
    <b v="0"/>
    <n v="89"/>
    <b v="1"/>
    <x v="20"/>
    <n v="114"/>
    <n v="89.674199999999999"/>
    <x v="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x v="0"/>
    <n v="1479952800"/>
    <n v="1477368867"/>
    <b v="0"/>
    <n v="107"/>
    <b v="1"/>
    <x v="20"/>
    <n v="148"/>
    <n v="207.61680000000001"/>
    <x v="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x v="1"/>
    <n v="1447426800"/>
    <n v="1444904830"/>
    <b v="0"/>
    <n v="159"/>
    <b v="1"/>
    <x v="20"/>
    <n v="105"/>
    <n v="59.408799999999999"/>
    <x v="8"/>
  </r>
  <r>
    <n v="1748"/>
    <s v="So It Is: Vancouver"/>
    <s v="Telling the story of the city through remarkable people who live in Vancouver today."/>
    <n v="50000"/>
    <n v="64974"/>
    <x v="0"/>
    <x v="5"/>
    <x v="5"/>
    <n v="1441234143"/>
    <n v="1438642143"/>
    <b v="0"/>
    <n v="181"/>
    <b v="1"/>
    <x v="20"/>
    <n v="130"/>
    <n v="358.97239999999999"/>
    <x v="8"/>
  </r>
  <r>
    <n v="1749"/>
    <s v="E FOTOGRAFESCHE RECKBLECK - 367 DEEG AM AUSLAND ASAZ"/>
    <s v="Help me fund the production run of my first book by local Photographer Sandro Ortolani."/>
    <n v="10050"/>
    <n v="12410.5"/>
    <x v="0"/>
    <x v="19"/>
    <x v="3"/>
    <n v="1488394800"/>
    <n v="1485213921"/>
    <b v="0"/>
    <n v="131"/>
    <b v="1"/>
    <x v="20"/>
    <n v="123"/>
    <n v="94.736599999999996"/>
    <x v="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x v="0"/>
    <n v="1461096304"/>
    <n v="1458936304"/>
    <b v="0"/>
    <n v="125"/>
    <b v="1"/>
    <x v="20"/>
    <n v="202"/>
    <n v="80.647999999999996"/>
    <x v="8"/>
  </r>
  <r>
    <n v="1751"/>
    <s v="Daily Bread: Stories from Rural Greece"/>
    <s v="Photographs and stories culled from 10 years of road trips through rural Greece"/>
    <n v="10000"/>
    <n v="10290"/>
    <x v="0"/>
    <x v="0"/>
    <x v="0"/>
    <n v="1426787123"/>
    <n v="1424198723"/>
    <b v="0"/>
    <n v="61"/>
    <b v="1"/>
    <x v="20"/>
    <n v="103"/>
    <n v="168.6885"/>
    <x v="8"/>
  </r>
  <r>
    <n v="1752"/>
    <s v="Adfectus Book"/>
    <s v="A little book of calm, in picture form, that will soothe the soul and un-furrow the brow."/>
    <n v="1200"/>
    <n v="3122"/>
    <x v="0"/>
    <x v="1"/>
    <x v="1"/>
    <n v="1476425082"/>
    <n v="1473833082"/>
    <b v="0"/>
    <n v="90"/>
    <b v="1"/>
    <x v="20"/>
    <n v="260"/>
    <n v="34.688899999999997"/>
    <x v="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x v="7"/>
    <n v="1458579568"/>
    <n v="1455991168"/>
    <b v="0"/>
    <n v="35"/>
    <b v="1"/>
    <x v="20"/>
    <n v="108"/>
    <n v="462.8571"/>
    <x v="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x v="5"/>
    <n v="1428091353"/>
    <n v="1425502953"/>
    <b v="0"/>
    <n v="90"/>
    <b v="1"/>
    <x v="20"/>
    <n v="111"/>
    <n v="104.38890000000001"/>
    <x v="8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x v="0"/>
    <n v="1444071361"/>
    <n v="1441479361"/>
    <b v="0"/>
    <n v="4"/>
    <b v="1"/>
    <x v="20"/>
    <n v="120"/>
    <n v="7.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x v="0"/>
    <n v="1472443269"/>
    <n v="1468987269"/>
    <b v="0"/>
    <n v="120"/>
    <b v="1"/>
    <x v="20"/>
    <n v="103"/>
    <n v="47.13"/>
    <x v="8"/>
  </r>
  <r>
    <n v="1757"/>
    <s v="The Resurgence of Femininity Photo Thesis"/>
    <s v="I want to create a self published photo art book on the topic of the resurgence of femininity."/>
    <n v="5000"/>
    <n v="5800"/>
    <x v="0"/>
    <x v="0"/>
    <x v="0"/>
    <n v="1485631740"/>
    <n v="1483041083"/>
    <b v="0"/>
    <n v="14"/>
    <b v="1"/>
    <x v="20"/>
    <n v="116"/>
    <n v="414.28570000000002"/>
    <x v="8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x v="0"/>
    <n v="1468536992"/>
    <n v="1463352992"/>
    <b v="0"/>
    <n v="27"/>
    <b v="1"/>
    <x v="20"/>
    <n v="115"/>
    <n v="42.481499999999997"/>
    <x v="8"/>
  </r>
  <r>
    <n v="1759"/>
    <s v="Death Valley"/>
    <s v="Death Valley will be the first photo book of Andi State"/>
    <n v="5000"/>
    <n v="5330"/>
    <x v="0"/>
    <x v="0"/>
    <x v="0"/>
    <n v="1427309629"/>
    <n v="1425585229"/>
    <b v="0"/>
    <n v="49"/>
    <b v="1"/>
    <x v="20"/>
    <n v="107"/>
    <n v="108.77549999999999"/>
    <x v="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x v="0"/>
    <n v="1456416513"/>
    <n v="1454688513"/>
    <b v="0"/>
    <n v="102"/>
    <b v="1"/>
    <x v="20"/>
    <n v="165"/>
    <n v="81.097999999999999"/>
    <x v="8"/>
  </r>
  <r>
    <n v="1761"/>
    <s v="I Wanted To See Boobs"/>
    <s v="A hardcover photobook telling the naked truth of a young photographers journey."/>
    <n v="100"/>
    <n v="155"/>
    <x v="0"/>
    <x v="1"/>
    <x v="1"/>
    <n v="1442065060"/>
    <n v="1437745060"/>
    <b v="0"/>
    <n v="3"/>
    <b v="1"/>
    <x v="20"/>
    <n v="155"/>
    <n v="51.666699999999999"/>
    <x v="8"/>
  </r>
  <r>
    <n v="1762"/>
    <s v="&quot;The Naked Pixel&quot; Ali Pakele"/>
    <s v="Project rewards $25 gets you 190+ digital images"/>
    <n v="100"/>
    <n v="885"/>
    <x v="0"/>
    <x v="0"/>
    <x v="0"/>
    <n v="1457739245"/>
    <n v="1455147245"/>
    <b v="0"/>
    <n v="25"/>
    <b v="1"/>
    <x v="20"/>
    <n v="885"/>
    <n v="35.4"/>
    <x v="8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x v="0"/>
    <n v="1477255840"/>
    <n v="1474663840"/>
    <b v="0"/>
    <n v="118"/>
    <b v="1"/>
    <x v="20"/>
    <n v="102"/>
    <n v="103.6356"/>
    <x v="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x v="1"/>
    <n v="1407065979"/>
    <n v="1404560379"/>
    <b v="1"/>
    <n v="39"/>
    <b v="0"/>
    <x v="20"/>
    <n v="20"/>
    <n v="55.2821"/>
    <x v="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x v="0"/>
    <n v="1407972712"/>
    <n v="1405380712"/>
    <b v="1"/>
    <n v="103"/>
    <b v="0"/>
    <x v="20"/>
    <n v="59"/>
    <n v="72.169700000000006"/>
    <x v="8"/>
  </r>
  <r>
    <n v="1766"/>
    <s v="Photographic book on Melbourne's music scene"/>
    <s v="I want to create a beautiful book which documents the Melbourne music scene."/>
    <n v="1500"/>
    <n v="0"/>
    <x v="2"/>
    <x v="2"/>
    <x v="2"/>
    <n v="1408999088"/>
    <n v="1407184688"/>
    <b v="1"/>
    <n v="0"/>
    <b v="0"/>
    <x v="20"/>
    <n v="0"/>
    <s v="no backers"/>
    <x v="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x v="0"/>
    <n v="1407080884"/>
    <n v="1404488884"/>
    <b v="1"/>
    <n v="39"/>
    <b v="0"/>
    <x v="20"/>
    <n v="46"/>
    <n v="58.615400000000001"/>
    <x v="8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x v="0"/>
    <n v="1411824444"/>
    <n v="1406640444"/>
    <b v="1"/>
    <n v="15"/>
    <b v="0"/>
    <x v="20"/>
    <n v="4"/>
    <n v="12.466699999999999"/>
    <x v="8"/>
  </r>
  <r>
    <n v="1769"/>
    <s v="Navajo Textile Project"/>
    <s v="To create a publication, and exhibition documenting the collection of Jamie Ross, longtime collector of Navajo Textiles"/>
    <n v="40000"/>
    <n v="1081"/>
    <x v="2"/>
    <x v="0"/>
    <x v="0"/>
    <n v="1421177959"/>
    <n v="1418585959"/>
    <b v="1"/>
    <n v="22"/>
    <b v="0"/>
    <x v="20"/>
    <n v="3"/>
    <n v="49.136400000000002"/>
    <x v="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x v="0"/>
    <n v="1413312194"/>
    <n v="1410288194"/>
    <b v="1"/>
    <n v="92"/>
    <b v="0"/>
    <x v="20"/>
    <n v="57"/>
    <n v="150.5"/>
    <x v="8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x v="1"/>
    <n v="1414107040"/>
    <n v="1411515040"/>
    <b v="1"/>
    <n v="25"/>
    <b v="0"/>
    <x v="20"/>
    <n v="21"/>
    <n v="35.799999999999997"/>
    <x v="8"/>
  </r>
  <r>
    <n v="1772"/>
    <s v="White Mountain"/>
    <s v="A photobook and a short documentary film telling the story of Holocaust in Northwestern Lithuania"/>
    <n v="5500"/>
    <n v="858"/>
    <x v="2"/>
    <x v="1"/>
    <x v="1"/>
    <n v="1404666836"/>
    <n v="1399482836"/>
    <b v="1"/>
    <n v="19"/>
    <b v="0"/>
    <x v="20"/>
    <n v="16"/>
    <n v="45.157899999999998"/>
    <x v="8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x v="0"/>
    <n v="1421691298"/>
    <n v="1417803298"/>
    <b v="1"/>
    <n v="19"/>
    <b v="0"/>
    <x v="20"/>
    <n v="6"/>
    <n v="98.789500000000004"/>
    <x v="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x v="0"/>
    <n v="1417273140"/>
    <n v="1413609292"/>
    <b v="1"/>
    <n v="13"/>
    <b v="0"/>
    <x v="20"/>
    <n v="46"/>
    <n v="88.307699999999997"/>
    <x v="8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x v="0"/>
    <n v="1414193160"/>
    <n v="1410305160"/>
    <b v="1"/>
    <n v="124"/>
    <b v="0"/>
    <x v="20"/>
    <n v="65"/>
    <n v="170.62899999999999"/>
    <x v="8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x v="1"/>
    <n v="1414623471"/>
    <n v="1411513071"/>
    <b v="1"/>
    <n v="4"/>
    <b v="0"/>
    <x v="20"/>
    <n v="7"/>
    <n v="83.75"/>
    <x v="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x v="3"/>
    <n v="1424421253"/>
    <n v="1421829253"/>
    <b v="1"/>
    <n v="10"/>
    <b v="0"/>
    <x v="20"/>
    <n v="14"/>
    <n v="65.099999999999994"/>
    <x v="8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x v="0"/>
    <n v="1427485395"/>
    <n v="1423600995"/>
    <b v="1"/>
    <n v="15"/>
    <b v="0"/>
    <x v="20"/>
    <n v="2"/>
    <n v="66.333299999999994"/>
    <x v="8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x v="0"/>
    <n v="1472834180"/>
    <n v="1470242180"/>
    <b v="1"/>
    <n v="38"/>
    <b v="0"/>
    <x v="20"/>
    <n v="36"/>
    <n v="104.8947"/>
    <x v="8"/>
  </r>
  <r>
    <n v="1780"/>
    <s v="Native Nation"/>
    <s v="It is time to recognize and give to the indigenus groups the credit they deserve. It is time to understand where we come from."/>
    <n v="30000"/>
    <n v="11923"/>
    <x v="2"/>
    <x v="0"/>
    <x v="0"/>
    <n v="1467469510"/>
    <n v="1462285510"/>
    <b v="1"/>
    <n v="152"/>
    <b v="0"/>
    <x v="20"/>
    <n v="40"/>
    <n v="78.440799999999996"/>
    <x v="8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x v="0"/>
    <n v="1473950945"/>
    <n v="1471272545"/>
    <b v="1"/>
    <n v="24"/>
    <b v="0"/>
    <x v="20"/>
    <n v="26"/>
    <n v="59.041699999999999"/>
    <x v="8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x v="0"/>
    <n v="1456062489"/>
    <n v="1453211289"/>
    <b v="1"/>
    <n v="76"/>
    <b v="0"/>
    <x v="20"/>
    <n v="15"/>
    <n v="71.342100000000002"/>
    <x v="8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x v="0"/>
    <n v="1432248478"/>
    <n v="1429656478"/>
    <b v="1"/>
    <n v="185"/>
    <b v="0"/>
    <x v="20"/>
    <n v="24"/>
    <n v="51.226999999999997"/>
    <x v="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x v="0"/>
    <n v="1422674700"/>
    <n v="1419954240"/>
    <b v="1"/>
    <n v="33"/>
    <b v="0"/>
    <x v="20"/>
    <n v="40"/>
    <n v="60.242400000000004"/>
    <x v="8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x v="0"/>
    <n v="1413417600"/>
    <n v="1410750855"/>
    <b v="1"/>
    <n v="108"/>
    <b v="0"/>
    <x v="20"/>
    <n v="20"/>
    <n v="44.935200000000002"/>
    <x v="8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x v="3"/>
    <n v="1418649177"/>
    <n v="1416057177"/>
    <b v="1"/>
    <n v="29"/>
    <b v="0"/>
    <x v="20"/>
    <n v="48"/>
    <n v="31.206900000000001"/>
    <x v="8"/>
  </r>
  <r>
    <n v="1787"/>
    <s v="Alpamayo to Yerupaja"/>
    <s v="Raising awareness to the effects of global warming through photographs of the high mountains of Peru."/>
    <n v="10000"/>
    <n v="1533"/>
    <x v="2"/>
    <x v="0"/>
    <x v="0"/>
    <n v="1428158637"/>
    <n v="1425570237"/>
    <b v="1"/>
    <n v="24"/>
    <b v="0"/>
    <x v="20"/>
    <n v="15"/>
    <n v="63.875"/>
    <x v="8"/>
  </r>
  <r>
    <n v="1788"/>
    <s v="Beyond the Pale"/>
    <s v="A photo book celebrating Goths, exploring their lives and giving an insight into what Goth is for them."/>
    <n v="5500"/>
    <n v="76"/>
    <x v="2"/>
    <x v="1"/>
    <x v="1"/>
    <n v="1414795542"/>
    <n v="1412203542"/>
    <b v="1"/>
    <n v="4"/>
    <b v="0"/>
    <x v="20"/>
    <n v="1"/>
    <n v="19"/>
    <x v="8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x v="0"/>
    <n v="1421042403"/>
    <n v="1415858403"/>
    <b v="1"/>
    <n v="4"/>
    <b v="0"/>
    <x v="20"/>
    <n v="1"/>
    <n v="10"/>
    <x v="8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x v="0"/>
    <n v="1423152678"/>
    <n v="1420560678"/>
    <b v="1"/>
    <n v="15"/>
    <b v="0"/>
    <x v="20"/>
    <n v="5"/>
    <n v="109.0667"/>
    <x v="8"/>
  </r>
  <r>
    <n v="1791"/>
    <s v="disCover: Napoli"/>
    <s v="For the love of street photography and the beauty of traditional cultures in southern Italy."/>
    <n v="3000"/>
    <n v="107"/>
    <x v="2"/>
    <x v="1"/>
    <x v="1"/>
    <n v="1422553565"/>
    <n v="1417369565"/>
    <b v="1"/>
    <n v="4"/>
    <b v="0"/>
    <x v="20"/>
    <n v="4"/>
    <n v="26.75"/>
    <x v="8"/>
  </r>
  <r>
    <n v="1792"/>
    <s v="Bensinger's: Photographs by Helaine Garren"/>
    <s v="In 1970 Helaine Garren shot a series of images at Bensingerâ€™s Pool Hall in Chicago, Illinois."/>
    <n v="25000"/>
    <n v="15281"/>
    <x v="2"/>
    <x v="0"/>
    <x v="0"/>
    <n v="1439189940"/>
    <n v="1435970682"/>
    <b v="1"/>
    <n v="139"/>
    <b v="0"/>
    <x v="20"/>
    <n v="61"/>
    <n v="109.9353"/>
    <x v="8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x v="2"/>
    <n v="1417127040"/>
    <n v="1414531440"/>
    <b v="1"/>
    <n v="2"/>
    <b v="0"/>
    <x v="20"/>
    <n v="1"/>
    <n v="20"/>
    <x v="8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x v="0"/>
    <n v="1423660422"/>
    <n v="1420636422"/>
    <b v="1"/>
    <n v="18"/>
    <b v="0"/>
    <x v="20"/>
    <n v="11"/>
    <n v="55.3889"/>
    <x v="8"/>
  </r>
  <r>
    <n v="1795"/>
    <s v="THE AFGHANS - A Photo Book"/>
    <s v="A photography book documenting the impact of the ISAF mission on the Afghan people of Mazar-e Sharif."/>
    <n v="28000"/>
    <n v="10846"/>
    <x v="2"/>
    <x v="12"/>
    <x v="3"/>
    <n v="1476460800"/>
    <n v="1473922541"/>
    <b v="1"/>
    <n v="81"/>
    <b v="0"/>
    <x v="20"/>
    <n v="39"/>
    <n v="133.90119999999999"/>
    <x v="8"/>
  </r>
  <r>
    <n v="1796"/>
    <s v="Kenema"/>
    <s v="Kenema is a stunning portrait photography book by British Photographer, Peter Dibdin, capturing community life in Kenema, Sierra Leone."/>
    <n v="19000"/>
    <n v="4190"/>
    <x v="2"/>
    <x v="1"/>
    <x v="1"/>
    <n v="1469356366"/>
    <n v="1464172366"/>
    <b v="1"/>
    <n v="86"/>
    <b v="0"/>
    <x v="20"/>
    <n v="22"/>
    <n v="48.7209"/>
    <x v="8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x v="0"/>
    <n v="1481809189"/>
    <n v="1479217189"/>
    <b v="1"/>
    <n v="140"/>
    <b v="0"/>
    <x v="20"/>
    <n v="68"/>
    <n v="48.25"/>
    <x v="8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x v="0"/>
    <n v="1454572233"/>
    <n v="1449388233"/>
    <b v="1"/>
    <n v="37"/>
    <b v="0"/>
    <x v="20"/>
    <n v="14"/>
    <n v="58.972999999999999"/>
    <x v="8"/>
  </r>
  <r>
    <n v="1799"/>
    <s v="The UnDiscovered Image"/>
    <s v="The UnDiscovered Image, a monthly publication dedicated to photographers."/>
    <n v="4000"/>
    <n v="69.83"/>
    <x v="2"/>
    <x v="1"/>
    <x v="1"/>
    <n v="1415740408"/>
    <n v="1414008808"/>
    <b v="1"/>
    <n v="6"/>
    <b v="0"/>
    <x v="20"/>
    <n v="2"/>
    <n v="11.638299999999999"/>
    <x v="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x v="1"/>
    <n v="1476109970"/>
    <n v="1473517970"/>
    <b v="1"/>
    <n v="113"/>
    <b v="0"/>
    <x v="20"/>
    <n v="20"/>
    <n v="83.716800000000006"/>
    <x v="8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x v="1"/>
    <n v="1450181400"/>
    <n v="1447429868"/>
    <b v="1"/>
    <n v="37"/>
    <b v="0"/>
    <x v="20"/>
    <n v="14"/>
    <n v="63.648600000000002"/>
    <x v="8"/>
  </r>
  <r>
    <n v="1802"/>
    <s v="Out Of The Dark"/>
    <s v="Inner Darkness turned into a photobook. Personal work i shot during my recovery...in Berlin."/>
    <n v="3500"/>
    <n v="1697"/>
    <x v="2"/>
    <x v="12"/>
    <x v="3"/>
    <n v="1435442340"/>
    <n v="1433416830"/>
    <b v="1"/>
    <n v="18"/>
    <b v="0"/>
    <x v="20"/>
    <n v="48"/>
    <n v="94.277799999999999"/>
    <x v="8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x v="0"/>
    <n v="1423878182"/>
    <n v="1421199782"/>
    <b v="1"/>
    <n v="75"/>
    <b v="0"/>
    <x v="20"/>
    <n v="31"/>
    <n v="71.866699999999994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x v="0"/>
    <n v="1447521404"/>
    <n v="1444061804"/>
    <b v="1"/>
    <n v="52"/>
    <b v="0"/>
    <x v="20"/>
    <n v="35"/>
    <n v="104.8462"/>
    <x v="8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x v="3"/>
    <n v="1443808800"/>
    <n v="1441048658"/>
    <b v="1"/>
    <n v="122"/>
    <b v="0"/>
    <x v="20"/>
    <n v="36"/>
    <n v="67.139300000000006"/>
    <x v="8"/>
  </r>
  <r>
    <n v="1806"/>
    <s v="American Presidents Naked"/>
    <s v="Join me in publishing an amazing and unprecedented book with full frontal photopraphs of 8 American Presidents Naked"/>
    <n v="20000"/>
    <n v="591"/>
    <x v="2"/>
    <x v="1"/>
    <x v="1"/>
    <n v="1412090349"/>
    <n v="1409066349"/>
    <b v="1"/>
    <n v="8"/>
    <b v="0"/>
    <x v="20"/>
    <n v="3"/>
    <n v="73.875"/>
    <x v="8"/>
  </r>
  <r>
    <n v="1807"/>
    <s v="Anywhere but Here"/>
    <s v="I want to explore alternative cultures and lifestyles in America."/>
    <n v="5000"/>
    <n v="553"/>
    <x v="2"/>
    <x v="0"/>
    <x v="0"/>
    <n v="1411868313"/>
    <n v="1409276313"/>
    <b v="1"/>
    <n v="8"/>
    <b v="0"/>
    <x v="20"/>
    <n v="11"/>
    <n v="69.125"/>
    <x v="8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x v="0"/>
    <n v="1486830030"/>
    <n v="1483806030"/>
    <b v="1"/>
    <n v="96"/>
    <b v="0"/>
    <x v="20"/>
    <n v="41"/>
    <n v="120.77079999999999"/>
    <x v="8"/>
  </r>
  <r>
    <n v="1809"/>
    <s v="Hamilton: A Different Perspective"/>
    <s v="A stunning photo book highlighting the visual diversity of the City of Hamilton and showcasing it in a new light."/>
    <n v="3500"/>
    <n v="380"/>
    <x v="2"/>
    <x v="5"/>
    <x v="5"/>
    <n v="1425246439"/>
    <n v="1422222439"/>
    <b v="1"/>
    <n v="9"/>
    <b v="0"/>
    <x v="20"/>
    <n v="11"/>
    <n v="42.222200000000001"/>
    <x v="8"/>
  </r>
  <r>
    <n v="1810"/>
    <s v="Film Speed"/>
    <s v="Film Speed is a series of Zines focusing on architecture shot completely on 35 and 120mm film."/>
    <n v="450"/>
    <n v="15"/>
    <x v="2"/>
    <x v="0"/>
    <x v="0"/>
    <n v="1408657826"/>
    <n v="1407621026"/>
    <b v="0"/>
    <n v="2"/>
    <b v="0"/>
    <x v="20"/>
    <n v="3"/>
    <n v="7.5"/>
    <x v="8"/>
  </r>
  <r>
    <n v="1811"/>
    <s v="The Year of Sunsets"/>
    <s v="A collection of 365 color photographs of sunsets in 2014, beautifully presented in a hardcover book."/>
    <n v="54000"/>
    <n v="40"/>
    <x v="2"/>
    <x v="0"/>
    <x v="0"/>
    <n v="1414123200"/>
    <n v="1408962270"/>
    <b v="0"/>
    <n v="26"/>
    <b v="0"/>
    <x v="20"/>
    <n v="0"/>
    <n v="1.5385"/>
    <x v="8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x v="1"/>
    <n v="1467531536"/>
    <n v="1464939536"/>
    <b v="0"/>
    <n v="23"/>
    <b v="0"/>
    <x v="20"/>
    <n v="13"/>
    <n v="37.608699999999999"/>
    <x v="8"/>
  </r>
  <r>
    <n v="1813"/>
    <s v="Libya : The Lost Days"/>
    <s v="This project aims to document, Libyan photographic history; through both print and artisan mediums ."/>
    <n v="8750"/>
    <n v="0"/>
    <x v="2"/>
    <x v="1"/>
    <x v="1"/>
    <n v="1407532812"/>
    <n v="1404940812"/>
    <b v="0"/>
    <n v="0"/>
    <b v="0"/>
    <x v="20"/>
    <n v="0"/>
    <s v="no backers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x v="1"/>
    <n v="1425108736"/>
    <n v="1422516736"/>
    <b v="0"/>
    <n v="140"/>
    <b v="0"/>
    <x v="20"/>
    <n v="49"/>
    <n v="42.1571"/>
    <x v="8"/>
  </r>
  <r>
    <n v="1815"/>
    <s v="Texas to Florida"/>
    <s v="Photographic roadtrip from Dallas/Ft Worth, Texas to Florida's beaches. A summer photography roadtrip project to include 5 states."/>
    <n v="3000"/>
    <n v="0"/>
    <x v="2"/>
    <x v="0"/>
    <x v="0"/>
    <n v="1435787137"/>
    <n v="1434577537"/>
    <b v="0"/>
    <n v="0"/>
    <b v="0"/>
    <x v="20"/>
    <n v="0"/>
    <s v="no backers"/>
    <x v="8"/>
  </r>
  <r>
    <n v="1816"/>
    <s v="Moments of Passion"/>
    <s v="A unique Photographic Book Project about the Passionate Moments and Strong Emotions that lie within Karate"/>
    <n v="25000"/>
    <n v="509"/>
    <x v="2"/>
    <x v="16"/>
    <x v="11"/>
    <n v="1469473200"/>
    <n v="1467061303"/>
    <b v="0"/>
    <n v="6"/>
    <b v="0"/>
    <x v="20"/>
    <n v="2"/>
    <n v="84.833299999999994"/>
    <x v="8"/>
  </r>
  <r>
    <n v="1817"/>
    <s v="Through the Lens of Jerry Gustafson"/>
    <s v="Hundreds of breathtaking rodeo photographs collected in a beautiful coffee table book."/>
    <n v="18000"/>
    <n v="9419"/>
    <x v="2"/>
    <x v="0"/>
    <x v="0"/>
    <n v="1485759540"/>
    <n v="1480607607"/>
    <b v="0"/>
    <n v="100"/>
    <b v="0"/>
    <x v="20"/>
    <n v="52"/>
    <n v="94.19"/>
    <x v="8"/>
  </r>
  <r>
    <n v="1818"/>
    <s v="Give Me Your Goofy-ist"/>
    <s v="We are all different, this is a way to honor and celebrate the authenticity in being different."/>
    <n v="15000"/>
    <n v="0"/>
    <x v="2"/>
    <x v="0"/>
    <x v="0"/>
    <n v="1428035850"/>
    <n v="1425447450"/>
    <b v="0"/>
    <n v="0"/>
    <b v="0"/>
    <x v="20"/>
    <n v="0"/>
    <s v="no backers"/>
    <x v="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x v="0"/>
    <n v="1406743396"/>
    <n v="1404151396"/>
    <b v="0"/>
    <n v="4"/>
    <b v="0"/>
    <x v="20"/>
    <n v="2"/>
    <n v="6.25"/>
    <x v="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x v="0"/>
    <n v="1427850090"/>
    <n v="1425261690"/>
    <b v="0"/>
    <n v="8"/>
    <b v="0"/>
    <x v="20"/>
    <n v="7"/>
    <n v="213.375"/>
    <x v="8"/>
  </r>
  <r>
    <n v="1821"/>
    <s v="Glass Cloud on the road!"/>
    <s v="Glass Cloud tour dates are already beginning to pile up. They are turning to YOU to help get them from town to town."/>
    <n v="2500"/>
    <n v="3372.25"/>
    <x v="0"/>
    <x v="0"/>
    <x v="0"/>
    <n v="1330760367"/>
    <n v="1326872367"/>
    <b v="0"/>
    <n v="57"/>
    <b v="1"/>
    <x v="11"/>
    <n v="135"/>
    <n v="59.162300000000002"/>
    <x v="4"/>
  </r>
  <r>
    <n v="1822"/>
    <s v="Wood Butcher's new music video- I Don't Wanna Party"/>
    <s v="Wood Butcher needs your help to make this happen. Buy a CD, support local music!"/>
    <n v="300"/>
    <n v="300"/>
    <x v="0"/>
    <x v="5"/>
    <x v="5"/>
    <n v="1391194860"/>
    <n v="1388084862"/>
    <b v="0"/>
    <n v="11"/>
    <b v="1"/>
    <x v="11"/>
    <n v="100"/>
    <n v="27.2727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x v="0"/>
    <n v="1351095976"/>
    <n v="1348503976"/>
    <b v="0"/>
    <n v="33"/>
    <b v="1"/>
    <x v="11"/>
    <n v="116"/>
    <n v="24.575800000000001"/>
    <x v="4"/>
  </r>
  <r>
    <n v="1824"/>
    <s v="Tin Man's Broken Wisdom Fund"/>
    <s v="cd fund raiser"/>
    <n v="3000"/>
    <n v="3002"/>
    <x v="0"/>
    <x v="0"/>
    <x v="0"/>
    <n v="1389146880"/>
    <n v="1387403967"/>
    <b v="0"/>
    <n v="40"/>
    <b v="1"/>
    <x v="11"/>
    <n v="100"/>
    <n v="75.05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x v="0"/>
    <n v="1373572903"/>
    <n v="1371585703"/>
    <b v="0"/>
    <n v="50"/>
    <b v="1"/>
    <x v="11"/>
    <n v="105"/>
    <n v="42.02"/>
    <x v="4"/>
  </r>
  <r>
    <n v="1826"/>
    <s v="BEAR GHOST! Professional Recording! Yay!"/>
    <s v="Hear your favorite Bear Ghost in eargasmic quality!"/>
    <n v="2000"/>
    <n v="2020"/>
    <x v="0"/>
    <x v="0"/>
    <x v="0"/>
    <n v="1392675017"/>
    <n v="1390083017"/>
    <b v="0"/>
    <n v="38"/>
    <b v="1"/>
    <x v="11"/>
    <n v="101"/>
    <n v="53.157899999999998"/>
    <x v="4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x v="0"/>
    <n v="1299138561"/>
    <n v="1294818561"/>
    <b v="0"/>
    <n v="96"/>
    <b v="1"/>
    <x v="11"/>
    <n v="101"/>
    <n v="83.885400000000004"/>
    <x v="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x v="0"/>
    <n v="1399672800"/>
    <n v="1396906530"/>
    <b v="0"/>
    <n v="48"/>
    <b v="1"/>
    <x v="11"/>
    <n v="100"/>
    <n v="417.33330000000001"/>
    <x v="4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x v="0"/>
    <n v="1295647200"/>
    <n v="1291428371"/>
    <b v="0"/>
    <n v="33"/>
    <b v="1"/>
    <x v="11"/>
    <n v="167"/>
    <n v="75.765199999999993"/>
    <x v="4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x v="0"/>
    <n v="1393259107"/>
    <n v="1390667107"/>
    <b v="0"/>
    <n v="226"/>
    <b v="1"/>
    <x v="11"/>
    <n v="102"/>
    <n v="67.389399999999995"/>
    <x v="4"/>
  </r>
  <r>
    <n v="1831"/>
    <s v="Darling Waste Trailer Bail Out!"/>
    <s v="After a 2 year Odyssey, Darling Waste's trailer is still not home! We need $3,500 to get it through U.S. Customs!"/>
    <n v="1000"/>
    <n v="1030"/>
    <x v="0"/>
    <x v="0"/>
    <x v="0"/>
    <n v="1336866863"/>
    <n v="1335570863"/>
    <b v="0"/>
    <n v="14"/>
    <b v="1"/>
    <x v="11"/>
    <n v="103"/>
    <n v="73.571399999999997"/>
    <x v="4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x v="0"/>
    <n v="1299243427"/>
    <n v="1296651427"/>
    <b v="0"/>
    <n v="20"/>
    <b v="1"/>
    <x v="11"/>
    <n v="143"/>
    <n v="25"/>
    <x v="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x v="0"/>
    <n v="1362211140"/>
    <n v="1359421403"/>
    <b v="0"/>
    <n v="25"/>
    <b v="1"/>
    <x v="11"/>
    <n v="263"/>
    <n v="42"/>
    <x v="4"/>
  </r>
  <r>
    <n v="1834"/>
    <s v="TDJ - All Part of the Plan EP/Tour"/>
    <s v="Help us fund our first tour and promote our new EP!"/>
    <n v="10000"/>
    <n v="11805"/>
    <x v="0"/>
    <x v="0"/>
    <x v="0"/>
    <n v="1422140895"/>
    <n v="1418684895"/>
    <b v="0"/>
    <n v="90"/>
    <b v="1"/>
    <x v="11"/>
    <n v="118"/>
    <n v="131.16669999999999"/>
    <x v="4"/>
  </r>
  <r>
    <n v="1835"/>
    <s v="DIRTY LITTLE REBEL EP"/>
    <s v="WE ARE A HARD ROCK/PUNK BAND SEEKING FUNDS TO RECORD A NEW EP. _x000d__x000d_https://www.reverbnation.com/dirtylittlerebel"/>
    <n v="500"/>
    <n v="520"/>
    <x v="0"/>
    <x v="1"/>
    <x v="1"/>
    <n v="1459439471"/>
    <n v="1456851071"/>
    <b v="0"/>
    <n v="11"/>
    <b v="1"/>
    <x v="11"/>
    <n v="104"/>
    <n v="47.2727"/>
    <x v="4"/>
  </r>
  <r>
    <n v="1836"/>
    <s v="KICKSTART OUR &lt;+3"/>
    <s v="Help fund our 2013 Sound &amp; Lighting Touring rig!"/>
    <n v="5000"/>
    <n v="10017"/>
    <x v="0"/>
    <x v="0"/>
    <x v="0"/>
    <n v="1361129129"/>
    <n v="1359660329"/>
    <b v="0"/>
    <n v="55"/>
    <b v="1"/>
    <x v="11"/>
    <n v="200"/>
    <n v="182.1272999999999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x v="0"/>
    <n v="1332029335"/>
    <n v="1326848935"/>
    <b v="0"/>
    <n v="30"/>
    <b v="1"/>
    <x v="11"/>
    <n v="307"/>
    <n v="61.366700000000002"/>
    <x v="4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x v="0"/>
    <n v="1317438000"/>
    <n v="1314989557"/>
    <b v="0"/>
    <n v="28"/>
    <b v="1"/>
    <x v="11"/>
    <n v="100"/>
    <n v="35.767499999999998"/>
    <x v="4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x v="0"/>
    <n v="1475342382"/>
    <n v="1472750382"/>
    <b v="0"/>
    <n v="45"/>
    <b v="1"/>
    <x v="11"/>
    <n v="205"/>
    <n v="45.622199999999999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x v="0"/>
    <n v="1367902740"/>
    <n v="1366251510"/>
    <b v="0"/>
    <n v="13"/>
    <b v="1"/>
    <x v="11"/>
    <n v="109"/>
    <n v="75.384600000000006"/>
    <x v="4"/>
  </r>
  <r>
    <n v="1841"/>
    <s v="Hydra Effect Debut EP"/>
    <s v="Hard Rock with a Positive Message. Help us fund, release and promote our debut EP!"/>
    <n v="2000"/>
    <n v="2035"/>
    <x v="0"/>
    <x v="0"/>
    <x v="0"/>
    <n v="1400561940"/>
    <n v="1397679445"/>
    <b v="0"/>
    <n v="40"/>
    <b v="1"/>
    <x v="11"/>
    <n v="102"/>
    <n v="50.875"/>
    <x v="4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x v="0"/>
    <n v="1425275940"/>
    <n v="1422371381"/>
    <b v="0"/>
    <n v="21"/>
    <b v="1"/>
    <x v="11"/>
    <n v="125"/>
    <n v="119.28570000000001"/>
    <x v="4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x v="0"/>
    <n v="1298245954"/>
    <n v="1295653954"/>
    <b v="0"/>
    <n v="134"/>
    <b v="1"/>
    <x v="11"/>
    <n v="124"/>
    <n v="92.541899999999998"/>
    <x v="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x v="0"/>
    <n v="1307761200"/>
    <n v="1304464914"/>
    <b v="0"/>
    <n v="20"/>
    <b v="1"/>
    <x v="11"/>
    <n v="101"/>
    <n v="76.05"/>
    <x v="4"/>
  </r>
  <r>
    <n v="1845"/>
    <s v="GIVE ME &quot;One More&quot; The Single Release!"/>
    <s v="OH MY JOSH! _x000d__x000d_Our Kickstarter Supporters get FIRST DIBS!_x000d__x000d_Here's our latest single release and a package deal you cannot ignore!"/>
    <n v="1000"/>
    <n v="1000"/>
    <x v="0"/>
    <x v="0"/>
    <x v="0"/>
    <n v="1466139300"/>
    <n v="1464854398"/>
    <b v="0"/>
    <n v="19"/>
    <b v="1"/>
    <x v="11"/>
    <n v="100"/>
    <n v="52.631599999999999"/>
    <x v="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x v="0"/>
    <n v="1355585777"/>
    <n v="1352993777"/>
    <b v="0"/>
    <n v="209"/>
    <b v="1"/>
    <x v="11"/>
    <n v="138"/>
    <n v="98.990399999999994"/>
    <x v="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x v="0"/>
    <n v="1429594832"/>
    <n v="1427780432"/>
    <b v="0"/>
    <n v="38"/>
    <b v="1"/>
    <x v="11"/>
    <n v="121"/>
    <n v="79.526300000000006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x v="0"/>
    <n v="1312095540"/>
    <n v="1306608888"/>
    <b v="0"/>
    <n v="24"/>
    <b v="1"/>
    <x v="11"/>
    <n v="107"/>
    <n v="134.20830000000001"/>
    <x v="4"/>
  </r>
  <r>
    <n v="1849"/>
    <s v="Release the Skyline Album"/>
    <s v="Release the Skylines is a small, local Cleveland metal band looking to record an album."/>
    <n v="300"/>
    <n v="301"/>
    <x v="0"/>
    <x v="0"/>
    <x v="0"/>
    <n v="1350505059"/>
    <n v="1347913059"/>
    <b v="0"/>
    <n v="8"/>
    <b v="1"/>
    <x v="11"/>
    <n v="100"/>
    <n v="37.625"/>
    <x v="4"/>
  </r>
  <r>
    <n v="1850"/>
    <s v="WILKES EP"/>
    <s v="WILKES is the solo venture of HighFlightSociety singer / Disciple bassist, Jason Wilkes. This project is to fund the debut 6 song EP."/>
    <n v="9000"/>
    <n v="9137"/>
    <x v="0"/>
    <x v="0"/>
    <x v="0"/>
    <n v="1405033300"/>
    <n v="1402441300"/>
    <b v="0"/>
    <n v="179"/>
    <b v="1"/>
    <x v="11"/>
    <n v="102"/>
    <n v="51.044699999999999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x v="0"/>
    <n v="1406509200"/>
    <n v="1404769538"/>
    <b v="0"/>
    <n v="26"/>
    <b v="1"/>
    <x v="11"/>
    <n v="100"/>
    <n v="50.038499999999999"/>
    <x v="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x v="0"/>
    <n v="1429920000"/>
    <n v="1426703452"/>
    <b v="0"/>
    <n v="131"/>
    <b v="1"/>
    <x v="11"/>
    <n v="117"/>
    <n v="133.93129999999999"/>
    <x v="4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x v="0"/>
    <n v="1352860017"/>
    <n v="1348536417"/>
    <b v="0"/>
    <n v="14"/>
    <b v="1"/>
    <x v="11"/>
    <n v="102"/>
    <n v="58.214300000000001"/>
    <x v="4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x v="0"/>
    <n v="1369355437"/>
    <n v="1366763437"/>
    <b v="0"/>
    <n v="174"/>
    <b v="1"/>
    <x v="11"/>
    <n v="102"/>
    <n v="88.037599999999998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x v="5"/>
    <n v="1389012940"/>
    <n v="1385124940"/>
    <b v="0"/>
    <n v="191"/>
    <b v="1"/>
    <x v="11"/>
    <n v="154"/>
    <n v="70.576800000000006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x v="0"/>
    <n v="1405715472"/>
    <n v="1403901072"/>
    <b v="0"/>
    <n v="38"/>
    <b v="1"/>
    <x v="11"/>
    <n v="101"/>
    <n v="53.289499999999997"/>
    <x v="4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x v="0"/>
    <n v="1410546413"/>
    <n v="1407954413"/>
    <b v="0"/>
    <n v="22"/>
    <b v="1"/>
    <x v="11"/>
    <n v="100"/>
    <n v="136.36359999999999"/>
    <x v="4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x v="0"/>
    <n v="1324014521"/>
    <n v="1318826921"/>
    <b v="0"/>
    <n v="149"/>
    <b v="1"/>
    <x v="11"/>
    <n v="109"/>
    <n v="40.5473"/>
    <x v="4"/>
  </r>
  <r>
    <n v="1859"/>
    <s v="Queen Kwong Tour to London and Paris"/>
    <s v="Queen Kwong is going ON TOUR to London and Paris!"/>
    <n v="3000"/>
    <n v="3955"/>
    <x v="0"/>
    <x v="0"/>
    <x v="0"/>
    <n v="1316716129"/>
    <n v="1314124129"/>
    <b v="0"/>
    <n v="56"/>
    <b v="1"/>
    <x v="11"/>
    <n v="132"/>
    <n v="70.625"/>
    <x v="4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x v="0"/>
    <n v="1391706084"/>
    <n v="1389891684"/>
    <b v="0"/>
    <n v="19"/>
    <b v="1"/>
    <x v="11"/>
    <n v="133"/>
    <n v="52.684199999999997"/>
    <x v="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x v="1"/>
    <n v="1422256341"/>
    <n v="1419664341"/>
    <b v="0"/>
    <n v="0"/>
    <b v="0"/>
    <x v="18"/>
    <n v="0"/>
    <s v="no backers"/>
    <x v="6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x v="0"/>
    <n v="1488958200"/>
    <n v="1484912974"/>
    <b v="0"/>
    <n v="16"/>
    <b v="0"/>
    <x v="18"/>
    <n v="8"/>
    <n v="90.9375"/>
    <x v="6"/>
  </r>
  <r>
    <n v="1863"/>
    <s v="Project: 20M813"/>
    <s v="This is an Android game where you take control of the zombies and try to eat your way to world domination!"/>
    <n v="2500"/>
    <n v="10"/>
    <x v="2"/>
    <x v="0"/>
    <x v="0"/>
    <n v="1402600085"/>
    <n v="1400008085"/>
    <b v="0"/>
    <n v="2"/>
    <b v="0"/>
    <x v="18"/>
    <n v="0"/>
    <n v="5"/>
    <x v="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x v="0"/>
    <n v="1399223500"/>
    <n v="1396631500"/>
    <b v="0"/>
    <n v="48"/>
    <b v="0"/>
    <x v="18"/>
    <n v="43"/>
    <n v="58.083300000000001"/>
    <x v="6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x v="1"/>
    <n v="1478425747"/>
    <n v="1475398147"/>
    <b v="0"/>
    <n v="2"/>
    <b v="0"/>
    <x v="18"/>
    <n v="0"/>
    <n v="2"/>
    <x v="6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x v="0"/>
    <n v="1488340800"/>
    <n v="1483768497"/>
    <b v="0"/>
    <n v="2"/>
    <b v="0"/>
    <x v="18"/>
    <n v="1"/>
    <n v="62.5"/>
    <x v="6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x v="0"/>
    <n v="1478383912"/>
    <n v="1475791912"/>
    <b v="0"/>
    <n v="1"/>
    <b v="0"/>
    <x v="18"/>
    <n v="0"/>
    <n v="10"/>
    <x v="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x v="0"/>
    <n v="1450166340"/>
    <n v="1448044925"/>
    <b v="0"/>
    <n v="17"/>
    <b v="0"/>
    <x v="18"/>
    <n v="5"/>
    <n v="71.588200000000001"/>
    <x v="6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x v="0"/>
    <n v="1483488249"/>
    <n v="1480896249"/>
    <b v="0"/>
    <n v="0"/>
    <b v="0"/>
    <x v="18"/>
    <n v="0"/>
    <s v="no backers"/>
    <x v="6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x v="0"/>
    <n v="1454213820"/>
    <n v="1451723535"/>
    <b v="0"/>
    <n v="11"/>
    <b v="0"/>
    <x v="18"/>
    <n v="10"/>
    <n v="32.818199999999997"/>
    <x v="6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x v="0"/>
    <n v="1416512901"/>
    <n v="1413053301"/>
    <b v="0"/>
    <n v="95"/>
    <b v="0"/>
    <x v="18"/>
    <n v="72"/>
    <n v="49.1158"/>
    <x v="6"/>
  </r>
  <r>
    <n v="1872"/>
    <s v="ZombieTime!"/>
    <s v="A Top-View Action game where you play as Bob, the FIRST zombie to rise from the grave. Bring chaos to town, feast and don't die again."/>
    <n v="20000"/>
    <n v="212"/>
    <x v="2"/>
    <x v="0"/>
    <x v="0"/>
    <n v="1435633602"/>
    <n v="1433041602"/>
    <b v="0"/>
    <n v="13"/>
    <b v="0"/>
    <x v="18"/>
    <n v="1"/>
    <n v="16.307700000000001"/>
    <x v="6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x v="5"/>
    <n v="1436373900"/>
    <n v="1433861210"/>
    <b v="0"/>
    <n v="2"/>
    <b v="0"/>
    <x v="18"/>
    <n v="0"/>
    <n v="18"/>
    <x v="6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x v="0"/>
    <n v="1467155733"/>
    <n v="1465427733"/>
    <b v="0"/>
    <n v="2"/>
    <b v="0"/>
    <x v="18"/>
    <n v="0"/>
    <n v="13"/>
    <x v="6"/>
  </r>
  <r>
    <n v="1875"/>
    <s v="Claws &amp; Fins"/>
    <s v="Sea opposition of Crab's family and angry fishes. Who is going to win, and who is going to loose ?!"/>
    <n v="10000"/>
    <n v="51"/>
    <x v="2"/>
    <x v="0"/>
    <x v="0"/>
    <n v="1470519308"/>
    <n v="1465335308"/>
    <b v="0"/>
    <n v="3"/>
    <b v="0"/>
    <x v="18"/>
    <n v="1"/>
    <n v="17"/>
    <x v="6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x v="2"/>
    <n v="1402901405"/>
    <n v="1400309405"/>
    <b v="0"/>
    <n v="0"/>
    <b v="0"/>
    <x v="18"/>
    <n v="0"/>
    <s v="no backers"/>
    <x v="6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x v="0"/>
    <n v="1425170525"/>
    <n v="1422664925"/>
    <b v="0"/>
    <n v="0"/>
    <b v="0"/>
    <x v="18"/>
    <n v="0"/>
    <s v="no backers"/>
    <x v="6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x v="2"/>
    <n v="1402618355"/>
    <n v="1400026355"/>
    <b v="0"/>
    <n v="0"/>
    <b v="0"/>
    <x v="18"/>
    <n v="0"/>
    <s v="no backers"/>
    <x v="6"/>
  </r>
  <r>
    <n v="1879"/>
    <s v="Alex and More"/>
    <s v="Juego de plataformas con 20 personajes. Cada personaje tiene cuatro habilidades distintas al resto de personajes y sus propias voces."/>
    <n v="5000"/>
    <n v="6"/>
    <x v="2"/>
    <x v="3"/>
    <x v="3"/>
    <n v="1457966129"/>
    <n v="1455377729"/>
    <b v="0"/>
    <n v="2"/>
    <b v="0"/>
    <x v="18"/>
    <n v="0"/>
    <n v="3"/>
    <x v="6"/>
  </r>
  <r>
    <n v="1880"/>
    <s v="Sim Betting Football"/>
    <s v="Sim Betting Football is the only football (soccer) betting simulation  game."/>
    <n v="5000"/>
    <n v="1004"/>
    <x v="2"/>
    <x v="1"/>
    <x v="1"/>
    <n v="1459341380"/>
    <n v="1456839380"/>
    <b v="0"/>
    <n v="24"/>
    <b v="0"/>
    <x v="18"/>
    <n v="20"/>
    <n v="41.833300000000001"/>
    <x v="6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x v="0"/>
    <n v="1425955189"/>
    <n v="1423366789"/>
    <b v="0"/>
    <n v="70"/>
    <b v="1"/>
    <x v="14"/>
    <n v="173"/>
    <n v="49.3384"/>
    <x v="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x v="0"/>
    <n v="1341964080"/>
    <n v="1339109212"/>
    <b v="0"/>
    <n v="81"/>
    <b v="1"/>
    <x v="14"/>
    <n v="101"/>
    <n v="41.728400000000001"/>
    <x v="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x v="0"/>
    <n v="1333921508"/>
    <n v="1331333108"/>
    <b v="0"/>
    <n v="32"/>
    <b v="1"/>
    <x v="14"/>
    <n v="105"/>
    <n v="32.718800000000002"/>
    <x v="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x v="0"/>
    <n v="1354017600"/>
    <n v="1350967535"/>
    <b v="0"/>
    <n v="26"/>
    <b v="1"/>
    <x v="14"/>
    <n v="135"/>
    <n v="51.961500000000001"/>
    <x v="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x v="0"/>
    <n v="1344636000"/>
    <n v="1341800110"/>
    <b v="0"/>
    <n v="105"/>
    <b v="1"/>
    <x v="14"/>
    <n v="116"/>
    <n v="50.685699999999997"/>
    <x v="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x v="0"/>
    <n v="1415832338"/>
    <n v="1413236738"/>
    <b v="0"/>
    <n v="29"/>
    <b v="1"/>
    <x v="14"/>
    <n v="102"/>
    <n v="42.241399999999999"/>
    <x v="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x v="3"/>
    <n v="1449178200"/>
    <n v="1447614732"/>
    <b v="0"/>
    <n v="8"/>
    <b v="1"/>
    <x v="14"/>
    <n v="111"/>
    <n v="416.875"/>
    <x v="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x v="0"/>
    <n v="1275368340"/>
    <n v="1272692732"/>
    <b v="0"/>
    <n v="89"/>
    <b v="1"/>
    <x v="14"/>
    <n v="166"/>
    <n v="46.651699999999998"/>
    <x v="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x v="0"/>
    <n v="1363024946"/>
    <n v="1359140546"/>
    <b v="0"/>
    <n v="44"/>
    <b v="1"/>
    <x v="14"/>
    <n v="107"/>
    <n v="48.454500000000003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x v="0"/>
    <n v="1355597528"/>
    <n v="1353005528"/>
    <b v="0"/>
    <n v="246"/>
    <b v="1"/>
    <x v="14"/>
    <n v="145"/>
    <n v="70.528999999999996"/>
    <x v="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x v="0"/>
    <n v="1279778400"/>
    <n v="1275851354"/>
    <b v="0"/>
    <n v="120"/>
    <b v="1"/>
    <x v="14"/>
    <n v="106"/>
    <n v="87.958299999999994"/>
    <x v="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x v="0"/>
    <n v="1307459881"/>
    <n v="1304867881"/>
    <b v="0"/>
    <n v="26"/>
    <b v="1"/>
    <x v="14"/>
    <n v="137"/>
    <n v="26.269200000000001"/>
    <x v="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x v="0"/>
    <n v="1302926340"/>
    <n v="1301524585"/>
    <b v="0"/>
    <n v="45"/>
    <b v="1"/>
    <x v="14"/>
    <n v="104"/>
    <n v="57.777799999999999"/>
    <x v="4"/>
  </r>
  <r>
    <n v="1894"/>
    <s v="Help me release my first 3 song EP!!"/>
    <s v="Im trying to raise $1000 for a 3 song EP in a studio!"/>
    <n v="1000"/>
    <n v="1145"/>
    <x v="0"/>
    <x v="0"/>
    <x v="0"/>
    <n v="1329082983"/>
    <n v="1326404583"/>
    <b v="0"/>
    <n v="20"/>
    <b v="1"/>
    <x v="14"/>
    <n v="115"/>
    <n v="57.25"/>
    <x v="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x v="0"/>
    <n v="1445363722"/>
    <n v="1442771722"/>
    <b v="0"/>
    <n v="47"/>
    <b v="1"/>
    <x v="14"/>
    <n v="102"/>
    <n v="196.34039999999999"/>
    <x v="4"/>
  </r>
  <r>
    <n v="1896"/>
    <s v="the bridge"/>
    <s v="My barely anticipated second album of self produced songs is ready to go.  Just need a little help to cover mastering, artwork etc."/>
    <n v="451"/>
    <n v="559"/>
    <x v="0"/>
    <x v="0"/>
    <x v="0"/>
    <n v="1334250165"/>
    <n v="1331658165"/>
    <b v="0"/>
    <n v="13"/>
    <b v="1"/>
    <x v="14"/>
    <n v="124"/>
    <n v="43"/>
    <x v="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x v="0"/>
    <n v="1393966800"/>
    <n v="1392040806"/>
    <b v="0"/>
    <n v="183"/>
    <b v="1"/>
    <x v="14"/>
    <n v="102"/>
    <n v="35.551900000000003"/>
    <x v="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x v="0"/>
    <n v="1454349600"/>
    <n v="1451277473"/>
    <b v="0"/>
    <n v="21"/>
    <b v="1"/>
    <x v="14"/>
    <n v="145"/>
    <n v="68.8095"/>
    <x v="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x v="0"/>
    <n v="1427319366"/>
    <n v="1424730966"/>
    <b v="0"/>
    <n v="42"/>
    <b v="1"/>
    <x v="14"/>
    <n v="133"/>
    <n v="28.571400000000001"/>
    <x v="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x v="0"/>
    <n v="1349517540"/>
    <n v="1347137731"/>
    <b v="0"/>
    <n v="54"/>
    <b v="1"/>
    <x v="14"/>
    <n v="109"/>
    <n v="50.631700000000002"/>
    <x v="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x v="1"/>
    <n v="1432299600"/>
    <n v="1429707729"/>
    <b v="0"/>
    <n v="25"/>
    <b v="0"/>
    <x v="29"/>
    <n v="3"/>
    <n v="106.8"/>
    <x v="2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x v="3"/>
    <n v="1425495447"/>
    <n v="1422903447"/>
    <b v="0"/>
    <n v="3"/>
    <b v="0"/>
    <x v="29"/>
    <n v="1"/>
    <n v="4"/>
    <x v="2"/>
  </r>
  <r>
    <n v="1903"/>
    <s v="MiPointer"/>
    <s v="A cool smart laser pointer for presenting professionals. Unique by design, widest functional coverage for both IOS and Android."/>
    <n v="3000"/>
    <n v="1398"/>
    <x v="2"/>
    <x v="0"/>
    <x v="0"/>
    <n v="1485541791"/>
    <n v="1480357791"/>
    <b v="0"/>
    <n v="41"/>
    <b v="0"/>
    <x v="29"/>
    <n v="47"/>
    <n v="34.0976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x v="0"/>
    <n v="1451752021"/>
    <n v="1447864021"/>
    <b v="0"/>
    <n v="2"/>
    <b v="0"/>
    <x v="29"/>
    <n v="0"/>
    <n v="25"/>
    <x v="2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x v="0"/>
    <n v="1410127994"/>
    <n v="1407535994"/>
    <b v="0"/>
    <n v="4"/>
    <b v="0"/>
    <x v="29"/>
    <n v="0"/>
    <n v="10.5"/>
    <x v="2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x v="0"/>
    <n v="1466697983"/>
    <n v="1464105983"/>
    <b v="0"/>
    <n v="99"/>
    <b v="0"/>
    <x v="29"/>
    <n v="43"/>
    <n v="215.95959999999999"/>
    <x v="2"/>
  </r>
  <r>
    <n v="1907"/>
    <s v="Litter-Buddy"/>
    <s v="Litter-Buddy is great economical alternative to leading pet waste disposal systems with cartridge bag elements."/>
    <n v="30000"/>
    <n v="85"/>
    <x v="2"/>
    <x v="0"/>
    <x v="0"/>
    <n v="1400853925"/>
    <n v="1399557925"/>
    <b v="0"/>
    <n v="4"/>
    <b v="0"/>
    <x v="29"/>
    <n v="0"/>
    <n v="21.25"/>
    <x v="2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x v="0"/>
    <n v="1483048900"/>
    <n v="1480456900"/>
    <b v="0"/>
    <n v="4"/>
    <b v="0"/>
    <x v="29"/>
    <n v="2"/>
    <n v="108.25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x v="0"/>
    <n v="1414059479"/>
    <n v="1411467479"/>
    <b v="0"/>
    <n v="38"/>
    <b v="0"/>
    <x v="29"/>
    <n v="14"/>
    <n v="129.97370000000001"/>
    <x v="2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x v="3"/>
    <n v="1446331500"/>
    <n v="1442531217"/>
    <b v="0"/>
    <n v="285"/>
    <b v="0"/>
    <x v="29"/>
    <n v="39"/>
    <n v="117.49469999999999"/>
    <x v="2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x v="4"/>
    <n v="1407545334"/>
    <n v="1404953334"/>
    <b v="0"/>
    <n v="1"/>
    <b v="0"/>
    <x v="29"/>
    <n v="0"/>
    <n v="10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x v="0"/>
    <n v="1433395560"/>
    <n v="1430803560"/>
    <b v="0"/>
    <n v="42"/>
    <b v="0"/>
    <x v="29"/>
    <n v="59"/>
    <n v="70.595200000000006"/>
    <x v="2"/>
  </r>
  <r>
    <n v="1913"/>
    <s v="Tibio - Spreading warmth in everyones home"/>
    <s v="Tibio is a revolutionary new product designed to solve an age old problem."/>
    <n v="48000"/>
    <n v="637"/>
    <x v="2"/>
    <x v="1"/>
    <x v="1"/>
    <n v="1412770578"/>
    <n v="1410178578"/>
    <b v="0"/>
    <n v="26"/>
    <b v="0"/>
    <x v="29"/>
    <n v="1"/>
    <n v="24.5"/>
    <x v="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x v="0"/>
    <n v="1414814340"/>
    <n v="1413519073"/>
    <b v="0"/>
    <n v="2"/>
    <b v="0"/>
    <x v="29"/>
    <n v="9"/>
    <n v="30"/>
    <x v="2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x v="0"/>
    <n v="1409620222"/>
    <n v="1407892222"/>
    <b v="0"/>
    <n v="4"/>
    <b v="0"/>
    <x v="29"/>
    <n v="2"/>
    <n v="2"/>
    <x v="2"/>
  </r>
  <r>
    <n v="1916"/>
    <s v="The Paint Can Holder by U.S. Green Products"/>
    <s v="The Paint Can Holder Makes Painting Easier and Safer on Extension Ladders."/>
    <n v="20000"/>
    <n v="102"/>
    <x v="2"/>
    <x v="0"/>
    <x v="0"/>
    <n v="1478542375"/>
    <n v="1476378775"/>
    <b v="0"/>
    <n v="6"/>
    <b v="0"/>
    <x v="29"/>
    <n v="1"/>
    <n v="17"/>
    <x v="2"/>
  </r>
  <r>
    <n v="1917"/>
    <s v="Chronovisor:The MOST innovative watch for night time reading"/>
    <s v="Let's build a legendary brand altogether"/>
    <n v="390000"/>
    <n v="205025"/>
    <x v="2"/>
    <x v="7"/>
    <x v="6"/>
    <n v="1486708133"/>
    <n v="1484116133"/>
    <b v="0"/>
    <n v="70"/>
    <b v="0"/>
    <x v="29"/>
    <n v="53"/>
    <n v="2928.9286000000002"/>
    <x v="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x v="0"/>
    <n v="1407869851"/>
    <n v="1404845851"/>
    <b v="0"/>
    <n v="9"/>
    <b v="0"/>
    <x v="29"/>
    <n v="1"/>
    <n v="28.8889"/>
    <x v="2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x v="0"/>
    <n v="1432069249"/>
    <n v="1429477249"/>
    <b v="0"/>
    <n v="8"/>
    <b v="0"/>
    <x v="29"/>
    <n v="47"/>
    <n v="29.625"/>
    <x v="2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x v="1"/>
    <n v="1445468400"/>
    <n v="1443042061"/>
    <b v="0"/>
    <n v="105"/>
    <b v="0"/>
    <x v="29"/>
    <n v="43"/>
    <n v="40.981000000000002"/>
    <x v="2"/>
  </r>
  <r>
    <n v="1921"/>
    <s v="The Fine Spirits are making an album!"/>
    <s v="The Fine Spirits are making an album, but we need your help!"/>
    <n v="1500"/>
    <n v="2052"/>
    <x v="0"/>
    <x v="0"/>
    <x v="0"/>
    <n v="1342243143"/>
    <n v="1339651143"/>
    <b v="0"/>
    <n v="38"/>
    <b v="1"/>
    <x v="14"/>
    <n v="137"/>
    <n v="54"/>
    <x v="4"/>
  </r>
  <r>
    <n v="1922"/>
    <s v="Low Weather // Debut Album"/>
    <s v="Low Weather's debut album is halfway finished.  With your help and your help alone we can record the rest!"/>
    <n v="2000"/>
    <n v="2311"/>
    <x v="0"/>
    <x v="0"/>
    <x v="0"/>
    <n v="1386828507"/>
    <n v="1384236507"/>
    <b v="0"/>
    <n v="64"/>
    <b v="1"/>
    <x v="14"/>
    <n v="116"/>
    <n v="36.109400000000001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x v="0"/>
    <n v="1317099540"/>
    <n v="1313612532"/>
    <b v="0"/>
    <n v="13"/>
    <b v="1"/>
    <x v="14"/>
    <n v="241"/>
    <n v="23.1538"/>
    <x v="4"/>
  </r>
  <r>
    <n v="1924"/>
    <s v="The 'Songs from the Bookmark' Sessions"/>
    <s v="We are recording a cd of Songs- About life and love_x000d_from the perspective a conscious country girl_x000d_living in the city."/>
    <n v="3000"/>
    <n v="3432"/>
    <x v="0"/>
    <x v="0"/>
    <x v="0"/>
    <n v="1389814380"/>
    <n v="1387390555"/>
    <b v="0"/>
    <n v="33"/>
    <b v="1"/>
    <x v="14"/>
    <n v="114"/>
    <n v="104"/>
    <x v="4"/>
  </r>
  <r>
    <n v="1925"/>
    <s v="The Freakniks Debut Album: Infinite Love"/>
    <s v="The Freakniks are making their psychedelic freak-folk debut studio album and they need your help."/>
    <n v="1500"/>
    <n v="1655"/>
    <x v="0"/>
    <x v="0"/>
    <x v="0"/>
    <n v="1381449600"/>
    <n v="1379540288"/>
    <b v="0"/>
    <n v="52"/>
    <b v="1"/>
    <x v="14"/>
    <n v="110"/>
    <n v="31.826899999999998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x v="0"/>
    <n v="1288657560"/>
    <n v="1286319256"/>
    <b v="0"/>
    <n v="107"/>
    <b v="1"/>
    <x v="14"/>
    <n v="195"/>
    <n v="27.389600000000002"/>
    <x v="4"/>
  </r>
  <r>
    <n v="1927"/>
    <s v="GBS Detroit Presents Hampshire"/>
    <s v="Hampshire is headed to GBS Detroit."/>
    <n v="600"/>
    <n v="620"/>
    <x v="0"/>
    <x v="0"/>
    <x v="0"/>
    <n v="1331182740"/>
    <n v="1329856839"/>
    <b v="0"/>
    <n v="11"/>
    <b v="1"/>
    <x v="14"/>
    <n v="103"/>
    <n v="56.363599999999998"/>
    <x v="4"/>
  </r>
  <r>
    <n v="1928"/>
    <s v="Jollyheads Circus Debut Album &quot;The Kaleidoscope Dawn&quot;"/>
    <s v="Help us master and release our debut album &quot;The Kaleidoscope Dawn&quot;"/>
    <n v="2550"/>
    <n v="2630"/>
    <x v="0"/>
    <x v="0"/>
    <x v="0"/>
    <n v="1367940794"/>
    <n v="1365348794"/>
    <b v="0"/>
    <n v="34"/>
    <b v="1"/>
    <x v="14"/>
    <n v="103"/>
    <n v="77.352900000000005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x v="0"/>
    <n v="1309825866"/>
    <n v="1306197066"/>
    <b v="0"/>
    <n v="75"/>
    <b v="1"/>
    <x v="14"/>
    <n v="100"/>
    <n v="42.8"/>
    <x v="4"/>
  </r>
  <r>
    <n v="1930"/>
    <s v="Magnetic Flowers Presents: Old, Cold. Losing It."/>
    <s v="We're nearly done recording, but we're out of money! Help us release the record!!!"/>
    <n v="1000"/>
    <n v="1270"/>
    <x v="0"/>
    <x v="0"/>
    <x v="0"/>
    <n v="1373203482"/>
    <n v="1368019482"/>
    <b v="0"/>
    <n v="26"/>
    <b v="1"/>
    <x v="14"/>
    <n v="127"/>
    <n v="48.846200000000003"/>
    <x v="4"/>
  </r>
  <r>
    <n v="1931"/>
    <s v="New Lions After Dark EP!"/>
    <s v="We're an indie rock band from Clearwater, FL headed back into the studio to finish our latest EP."/>
    <n v="2000"/>
    <n v="2412.02"/>
    <x v="0"/>
    <x v="0"/>
    <x v="0"/>
    <n v="1337657400"/>
    <n v="1336512309"/>
    <b v="0"/>
    <n v="50"/>
    <b v="1"/>
    <x v="14"/>
    <n v="121"/>
    <n v="48.240400000000001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x v="0"/>
    <n v="1327433173"/>
    <n v="1325618773"/>
    <b v="0"/>
    <n v="80"/>
    <b v="1"/>
    <x v="14"/>
    <n v="107"/>
    <n v="70.212500000000006"/>
    <x v="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x v="0"/>
    <n v="1411787307"/>
    <n v="1409195307"/>
    <b v="0"/>
    <n v="110"/>
    <b v="1"/>
    <x v="14"/>
    <n v="172"/>
    <n v="94.054500000000004"/>
    <x v="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x v="0"/>
    <n v="1324789200"/>
    <n v="1321649321"/>
    <b v="0"/>
    <n v="77"/>
    <b v="1"/>
    <x v="14"/>
    <n v="124"/>
    <n v="80.2727"/>
    <x v="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x v="0"/>
    <n v="1403326740"/>
    <n v="1400106171"/>
    <b v="0"/>
    <n v="50"/>
    <b v="1"/>
    <x v="14"/>
    <n v="108"/>
    <n v="54.2"/>
    <x v="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x v="0"/>
    <n v="1323151140"/>
    <n v="1320528070"/>
    <b v="0"/>
    <n v="145"/>
    <b v="1"/>
    <x v="14"/>
    <n v="117"/>
    <n v="60.268999999999998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x v="0"/>
    <n v="1339732740"/>
    <n v="1338346281"/>
    <b v="0"/>
    <n v="29"/>
    <b v="1"/>
    <x v="14"/>
    <n v="187"/>
    <n v="38.740299999999998"/>
    <x v="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x v="0"/>
    <n v="1372741200"/>
    <n v="1370067231"/>
    <b v="0"/>
    <n v="114"/>
    <b v="1"/>
    <x v="14"/>
    <n v="116"/>
    <n v="152.54390000000001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x v="0"/>
    <n v="1362955108"/>
    <n v="1360366708"/>
    <b v="0"/>
    <n v="96"/>
    <b v="1"/>
    <x v="14"/>
    <n v="111"/>
    <n v="115.3125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x v="0"/>
    <n v="1308110340"/>
    <n v="1304770233"/>
    <b v="0"/>
    <n v="31"/>
    <b v="1"/>
    <x v="14"/>
    <n v="171"/>
    <n v="35.838700000000003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x v="0"/>
    <n v="1400137131"/>
    <n v="1397545131"/>
    <b v="1"/>
    <n v="4883"/>
    <b v="1"/>
    <x v="30"/>
    <n v="126"/>
    <n v="64.570099999999996"/>
    <x v="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x v="0"/>
    <n v="1309809140"/>
    <n v="1302033140"/>
    <b v="1"/>
    <n v="95"/>
    <b v="1"/>
    <x v="30"/>
    <n v="138"/>
    <n v="87.436000000000007"/>
    <x v="2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x v="0"/>
    <n v="1470896916"/>
    <n v="1467008916"/>
    <b v="1"/>
    <n v="2478"/>
    <b v="1"/>
    <x v="30"/>
    <n v="1705"/>
    <n v="68.815600000000003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x v="0"/>
    <n v="1398952890"/>
    <n v="1396360890"/>
    <b v="1"/>
    <n v="1789"/>
    <b v="1"/>
    <x v="30"/>
    <n v="788"/>
    <n v="176.2002"/>
    <x v="2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x v="3"/>
    <n v="1436680958"/>
    <n v="1433224958"/>
    <b v="1"/>
    <n v="680"/>
    <b v="1"/>
    <x v="30"/>
    <n v="348"/>
    <n v="511.7912"/>
    <x v="2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x v="0"/>
    <n v="1397961361"/>
    <n v="1392780961"/>
    <b v="1"/>
    <n v="70"/>
    <b v="1"/>
    <x v="30"/>
    <n v="150"/>
    <n v="160.44290000000001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x v="0"/>
    <n v="1258955940"/>
    <n v="1255730520"/>
    <b v="1"/>
    <n v="23"/>
    <b v="1"/>
    <x v="30"/>
    <n v="101"/>
    <n v="35.003"/>
    <x v="2"/>
  </r>
  <r>
    <n v="1948"/>
    <s v="UDOO X86: The Most Powerful Maker Board Ever"/>
    <s v="10 times more powerful than Raspberry Pi 3, x86 64-bit architecture"/>
    <n v="100000"/>
    <n v="800211"/>
    <x v="0"/>
    <x v="0"/>
    <x v="0"/>
    <n v="1465232520"/>
    <n v="1460557809"/>
    <b v="1"/>
    <n v="4245"/>
    <b v="1"/>
    <x v="30"/>
    <n v="800"/>
    <n v="188.5067"/>
    <x v="2"/>
  </r>
  <r>
    <n v="1949"/>
    <s v="Shake Your Power"/>
    <s v="#ShakeYourPower brings clean energy to places in the world without electricity through the power of music."/>
    <n v="50000"/>
    <n v="53001.3"/>
    <x v="0"/>
    <x v="1"/>
    <x v="1"/>
    <n v="1404986951"/>
    <n v="1402394951"/>
    <b v="1"/>
    <n v="943"/>
    <b v="1"/>
    <x v="30"/>
    <n v="106"/>
    <n v="56.204999999999998"/>
    <x v="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x v="0"/>
    <n v="1303446073"/>
    <n v="1300767673"/>
    <b v="1"/>
    <n v="1876"/>
    <b v="1"/>
    <x v="30"/>
    <n v="201"/>
    <n v="51.305399999999999"/>
    <x v="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x v="0"/>
    <n v="1478516737"/>
    <n v="1475921137"/>
    <b v="1"/>
    <n v="834"/>
    <b v="1"/>
    <x v="30"/>
    <n v="212"/>
    <n v="127.36450000000001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x v="5"/>
    <n v="1381934015"/>
    <n v="1378737215"/>
    <b v="1"/>
    <n v="682"/>
    <b v="1"/>
    <x v="30"/>
    <n v="198"/>
    <n v="101.8553"/>
    <x v="2"/>
  </r>
  <r>
    <n v="1953"/>
    <s v="NTH Music Synthesizer"/>
    <s v="The NTH is an open source music synthesizer featuring instant fun, awesome sound, and a hackable design."/>
    <n v="15000"/>
    <n v="33892"/>
    <x v="0"/>
    <x v="0"/>
    <x v="0"/>
    <n v="1330657200"/>
    <n v="1328158065"/>
    <b v="1"/>
    <n v="147"/>
    <b v="1"/>
    <x v="30"/>
    <n v="226"/>
    <n v="230.55779999999999"/>
    <x v="2"/>
  </r>
  <r>
    <n v="1954"/>
    <s v="Orison â€“ Rethink the Power of Energy"/>
    <s v="The First Home Battery System You Simply Plug in to Install"/>
    <n v="50000"/>
    <n v="349474"/>
    <x v="0"/>
    <x v="0"/>
    <x v="0"/>
    <n v="1457758800"/>
    <n v="1453730176"/>
    <b v="1"/>
    <n v="415"/>
    <b v="1"/>
    <x v="30"/>
    <n v="699"/>
    <n v="842.10599999999999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x v="0"/>
    <n v="1337799600"/>
    <n v="1334989881"/>
    <b v="1"/>
    <n v="290"/>
    <b v="1"/>
    <x v="30"/>
    <n v="399"/>
    <n v="577.27589999999998"/>
    <x v="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x v="0"/>
    <n v="1429391405"/>
    <n v="1425507005"/>
    <b v="1"/>
    <n v="365"/>
    <b v="1"/>
    <x v="30"/>
    <n v="294"/>
    <n v="483.34249999999997"/>
    <x v="2"/>
  </r>
  <r>
    <n v="1957"/>
    <s v="freeSoC and freeSoC Mini"/>
    <s v="An open hardware platform for the best microcontroller in the world."/>
    <n v="30000"/>
    <n v="50251.41"/>
    <x v="0"/>
    <x v="0"/>
    <x v="0"/>
    <n v="1351304513"/>
    <n v="1348712513"/>
    <b v="1"/>
    <n v="660"/>
    <b v="1"/>
    <x v="30"/>
    <n v="168"/>
    <n v="76.138499999999993"/>
    <x v="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x v="0"/>
    <n v="1364078561"/>
    <n v="1361490161"/>
    <b v="1"/>
    <n v="1356"/>
    <b v="1"/>
    <x v="30"/>
    <n v="1436"/>
    <n v="74.107699999999994"/>
    <x v="2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x v="0"/>
    <n v="1412121600"/>
    <n v="1408565860"/>
    <b v="1"/>
    <n v="424"/>
    <b v="1"/>
    <x v="30"/>
    <n v="157"/>
    <n v="36.965699999999998"/>
    <x v="2"/>
  </r>
  <r>
    <n v="1960"/>
    <s v="TREKKAYAK"/>
    <s v="Trekkayak is an ultralight, durable and inflatable boat to be carried in your backpack to cross a lake or paddle down a river."/>
    <n v="70000"/>
    <n v="82532"/>
    <x v="0"/>
    <x v="11"/>
    <x v="9"/>
    <n v="1419151341"/>
    <n v="1416559341"/>
    <b v="1"/>
    <n v="33"/>
    <b v="1"/>
    <x v="30"/>
    <n v="118"/>
    <n v="2500.9697000000001"/>
    <x v="2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x v="0"/>
    <n v="1349495940"/>
    <n v="1346042417"/>
    <b v="1"/>
    <n v="1633"/>
    <b v="1"/>
    <x v="30"/>
    <n v="1105"/>
    <n v="67.690200000000004"/>
    <x v="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x v="0"/>
    <n v="1400006636"/>
    <n v="1397414636"/>
    <b v="1"/>
    <n v="306"/>
    <b v="1"/>
    <x v="30"/>
    <n v="193"/>
    <n v="63.047400000000003"/>
    <x v="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x v="1"/>
    <n v="1410862734"/>
    <n v="1407838734"/>
    <b v="1"/>
    <n v="205"/>
    <b v="1"/>
    <x v="30"/>
    <n v="127"/>
    <n v="117.6"/>
    <x v="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x v="3"/>
    <n v="1461306772"/>
    <n v="1458714772"/>
    <b v="1"/>
    <n v="1281"/>
    <b v="1"/>
    <x v="30"/>
    <n v="260"/>
    <n v="180.75190000000001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x v="0"/>
    <n v="1326330000"/>
    <n v="1324433310"/>
    <b v="1"/>
    <n v="103"/>
    <b v="1"/>
    <x v="30"/>
    <n v="262"/>
    <n v="127.32040000000001"/>
    <x v="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x v="0"/>
    <n v="1408021098"/>
    <n v="1405429098"/>
    <b v="1"/>
    <n v="1513"/>
    <b v="1"/>
    <x v="30"/>
    <n v="207"/>
    <n v="136.64449999999999"/>
    <x v="2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x v="0"/>
    <n v="1398959729"/>
    <n v="1396367729"/>
    <b v="1"/>
    <n v="405"/>
    <b v="1"/>
    <x v="30"/>
    <n v="370"/>
    <n v="182.78020000000001"/>
    <x v="2"/>
  </r>
  <r>
    <n v="1968"/>
    <s v="XSHIFTER: World's First Affordable Wireless Shifting System"/>
    <s v="Bringing the advantages of wireless smart shifting to every cyclist. FITS ANY BIKE"/>
    <n v="50000"/>
    <n v="142483"/>
    <x v="0"/>
    <x v="0"/>
    <x v="0"/>
    <n v="1480777515"/>
    <n v="1478095515"/>
    <b v="1"/>
    <n v="510"/>
    <b v="1"/>
    <x v="30"/>
    <n v="285"/>
    <n v="279.3784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x v="1"/>
    <n v="1470423668"/>
    <n v="1467831668"/>
    <b v="1"/>
    <n v="1887"/>
    <b v="1"/>
    <x v="30"/>
    <n v="579"/>
    <n v="61.375700000000002"/>
    <x v="2"/>
  </r>
  <r>
    <n v="1970"/>
    <s v="APOC: Mini Radiation Detector"/>
    <s v="The APOC is a gamma particle detector that will help you learn about radiation and find radioactive things!"/>
    <n v="5000"/>
    <n v="56590"/>
    <x v="0"/>
    <x v="0"/>
    <x v="0"/>
    <n v="1366429101"/>
    <n v="1361248701"/>
    <b v="1"/>
    <n v="701"/>
    <b v="1"/>
    <x v="30"/>
    <n v="1132"/>
    <n v="80.727500000000006"/>
    <x v="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x v="0"/>
    <n v="1384488000"/>
    <n v="1381752061"/>
    <b v="1"/>
    <n v="3863"/>
    <b v="1"/>
    <x v="30"/>
    <n v="263"/>
    <n v="272.35590000000002"/>
    <x v="2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x v="0"/>
    <n v="1353201444"/>
    <n v="1350605844"/>
    <b v="1"/>
    <n v="238"/>
    <b v="1"/>
    <x v="30"/>
    <n v="674"/>
    <n v="70.848699999999994"/>
    <x v="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x v="0"/>
    <n v="1470466800"/>
    <n v="1467134464"/>
    <b v="1"/>
    <n v="2051"/>
    <b v="1"/>
    <x v="30"/>
    <n v="257"/>
    <n v="247.94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x v="1"/>
    <n v="1376899269"/>
    <n v="1371715269"/>
    <b v="1"/>
    <n v="402"/>
    <b v="1"/>
    <x v="30"/>
    <n v="375"/>
    <n v="186.81389999999999"/>
    <x v="2"/>
  </r>
  <r>
    <n v="1975"/>
    <s v="Bugle2: A DIY Phono Preamp"/>
    <s v="The Bugle2 is a second generation DIY kit phono preamplifier for vinyl playback."/>
    <n v="16000"/>
    <n v="33393.339999999997"/>
    <x v="0"/>
    <x v="0"/>
    <x v="0"/>
    <n v="1362938851"/>
    <n v="1360346851"/>
    <b v="1"/>
    <n v="253"/>
    <b v="1"/>
    <x v="30"/>
    <n v="209"/>
    <n v="131.98949999999999"/>
    <x v="2"/>
  </r>
  <r>
    <n v="1976"/>
    <s v="Pi Lite white - Bright white LED display for Raspberry Pi"/>
    <s v="Can you help us make an ultra bright white one a reality?"/>
    <n v="4000"/>
    <n v="13864"/>
    <x v="0"/>
    <x v="1"/>
    <x v="1"/>
    <n v="1373751325"/>
    <n v="1371159325"/>
    <b v="1"/>
    <n v="473"/>
    <b v="1"/>
    <x v="30"/>
    <n v="347"/>
    <n v="29.3108"/>
    <x v="2"/>
  </r>
  <r>
    <n v="1977"/>
    <s v="Ario: Smart Lighting. Better Health."/>
    <s v="Ario learns about you, syncs your body clock, and keeps you healthy through natural lighting patterns."/>
    <n v="50000"/>
    <n v="201165"/>
    <x v="0"/>
    <x v="0"/>
    <x v="0"/>
    <n v="1450511940"/>
    <n v="1446527540"/>
    <b v="1"/>
    <n v="821"/>
    <b v="1"/>
    <x v="30"/>
    <n v="402"/>
    <n v="245.0244000000000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x v="0"/>
    <n v="1339484400"/>
    <n v="1336627492"/>
    <b v="1"/>
    <n v="388"/>
    <b v="1"/>
    <x v="30"/>
    <n v="1027"/>
    <n v="1323.2539999999999"/>
    <x v="2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x v="0"/>
    <n v="1447909140"/>
    <n v="1444734146"/>
    <b v="1"/>
    <n v="813"/>
    <b v="1"/>
    <x v="30"/>
    <n v="115"/>
    <n v="282.65969999999999"/>
    <x v="2"/>
  </r>
  <r>
    <n v="1980"/>
    <s v="YOUMO - Your Smart Modular Power Strip"/>
    <s v="Multi-power charging that is smarter, stylish and designed for you."/>
    <n v="50000"/>
    <n v="177412.01"/>
    <x v="0"/>
    <x v="12"/>
    <x v="3"/>
    <n v="1459684862"/>
    <n v="1456232462"/>
    <b v="1"/>
    <n v="1945"/>
    <b v="1"/>
    <x v="30"/>
    <n v="355"/>
    <n v="91.214399999999998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x v="5"/>
    <n v="1404926665"/>
    <n v="1402334665"/>
    <b v="0"/>
    <n v="12"/>
    <b v="0"/>
    <x v="31"/>
    <n v="5"/>
    <n v="31.75"/>
    <x v="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x v="6"/>
    <n v="1480863887"/>
    <n v="1478268287"/>
    <b v="0"/>
    <n v="0"/>
    <b v="0"/>
    <x v="31"/>
    <n v="0"/>
    <s v="no backers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x v="0"/>
    <n v="1472799600"/>
    <n v="1470874618"/>
    <b v="0"/>
    <n v="16"/>
    <b v="0"/>
    <x v="31"/>
    <n v="4"/>
    <n v="88.6875"/>
    <x v="8"/>
  </r>
  <r>
    <n v="1984"/>
    <s v="Love Locks - a photographic journey"/>
    <s v="Does love lasts longer than &quot;Love Locks&quot; ?_x000d__x000d_A photographic journey into the lives of these 'love-locked' couples."/>
    <n v="15000"/>
    <n v="3172"/>
    <x v="2"/>
    <x v="0"/>
    <x v="0"/>
    <n v="1417377481"/>
    <n v="1412189881"/>
    <b v="0"/>
    <n v="7"/>
    <b v="0"/>
    <x v="31"/>
    <n v="21"/>
    <n v="453.1429"/>
    <x v="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x v="1"/>
    <n v="1470178800"/>
    <n v="1467650771"/>
    <b v="0"/>
    <n v="4"/>
    <b v="0"/>
    <x v="31"/>
    <n v="3"/>
    <n v="12.75"/>
    <x v="8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x v="1"/>
    <n v="1457947483"/>
    <n v="1455359083"/>
    <b v="0"/>
    <n v="1"/>
    <b v="0"/>
    <x v="31"/>
    <n v="0"/>
    <n v="1"/>
    <x v="8"/>
  </r>
  <r>
    <n v="1987"/>
    <s v="Ethiopia: Beheld"/>
    <s v="A collection of images that depicts the beauty and diversity within Ethiopia"/>
    <n v="5500"/>
    <n v="2336"/>
    <x v="2"/>
    <x v="1"/>
    <x v="1"/>
    <n v="1425223276"/>
    <n v="1422631276"/>
    <b v="0"/>
    <n v="28"/>
    <b v="0"/>
    <x v="31"/>
    <n v="42"/>
    <n v="83.428600000000003"/>
    <x v="8"/>
  </r>
  <r>
    <n v="1988"/>
    <s v="Phillip Michael Photography"/>
    <s v="Expressing art in an image!"/>
    <n v="6000"/>
    <n v="25"/>
    <x v="2"/>
    <x v="0"/>
    <x v="0"/>
    <n v="1440094742"/>
    <n v="1437502742"/>
    <b v="0"/>
    <n v="1"/>
    <b v="0"/>
    <x v="31"/>
    <n v="0"/>
    <n v="25"/>
    <x v="8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x v="0"/>
    <n v="1481473208"/>
    <n v="1478881208"/>
    <b v="0"/>
    <n v="1"/>
    <b v="0"/>
    <x v="31"/>
    <n v="1"/>
    <n v="50"/>
    <x v="8"/>
  </r>
  <r>
    <n v="1990"/>
    <s v="The Virgin of the Path"/>
    <s v="An art nude photography book that includes traditional black and white sepia nudes as well as experimiental color nudes."/>
    <n v="3000"/>
    <n v="509"/>
    <x v="2"/>
    <x v="0"/>
    <x v="0"/>
    <n v="1455338532"/>
    <n v="1454042532"/>
    <b v="0"/>
    <n v="5"/>
    <b v="0"/>
    <x v="31"/>
    <n v="17"/>
    <n v="101.8"/>
    <x v="8"/>
  </r>
  <r>
    <n v="1991"/>
    <s v="Portraits of Resilience"/>
    <s v="Taking (and giving) professional portraits of survivors of human trafficking in Myanmar."/>
    <n v="2000"/>
    <n v="140"/>
    <x v="2"/>
    <x v="0"/>
    <x v="0"/>
    <n v="1435958786"/>
    <n v="1434144386"/>
    <b v="0"/>
    <n v="3"/>
    <b v="0"/>
    <x v="31"/>
    <n v="7"/>
    <n v="46.666699999999999"/>
    <x v="8"/>
  </r>
  <r>
    <n v="1992"/>
    <s v="The Wonderful World of Princes &amp; Princesses"/>
    <s v="A complete revamp of all the Disney Princes &amp; Princesses!"/>
    <n v="1500"/>
    <n v="2"/>
    <x v="2"/>
    <x v="0"/>
    <x v="0"/>
    <n v="1424229991"/>
    <n v="1421637991"/>
    <b v="0"/>
    <n v="2"/>
    <b v="0"/>
    <x v="31"/>
    <n v="0"/>
    <n v="1"/>
    <x v="8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x v="1"/>
    <n v="1450706837"/>
    <n v="1448114837"/>
    <b v="0"/>
    <n v="0"/>
    <b v="0"/>
    <x v="31"/>
    <n v="0"/>
    <s v="no backers"/>
    <x v="8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x v="0"/>
    <n v="1481072942"/>
    <n v="1475885342"/>
    <b v="0"/>
    <n v="0"/>
    <b v="0"/>
    <x v="31"/>
    <n v="0"/>
    <s v="no backers"/>
    <x v="8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x v="5"/>
    <n v="1437082736"/>
    <n v="1435354736"/>
    <b v="0"/>
    <n v="3"/>
    <b v="0"/>
    <x v="31"/>
    <n v="8"/>
    <n v="26"/>
    <x v="8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x v="0"/>
    <n v="1405021211"/>
    <n v="1402429211"/>
    <b v="0"/>
    <n v="0"/>
    <b v="0"/>
    <x v="31"/>
    <n v="0"/>
    <s v="no backers"/>
    <x v="8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x v="0"/>
    <n v="1409091612"/>
    <n v="1406499612"/>
    <b v="0"/>
    <n v="0"/>
    <b v="0"/>
    <x v="31"/>
    <n v="0"/>
    <s v="no backers"/>
    <x v="8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x v="0"/>
    <n v="1406861438"/>
    <n v="1402973438"/>
    <b v="0"/>
    <n v="3"/>
    <b v="0"/>
    <x v="31"/>
    <n v="26"/>
    <n v="218.33330000000001"/>
    <x v="8"/>
  </r>
  <r>
    <n v="1999"/>
    <s v="Planet Venus"/>
    <s v="This is a portrait photo project aiming to inspire women to explore themselves and live their passion"/>
    <n v="31000"/>
    <n v="236"/>
    <x v="2"/>
    <x v="1"/>
    <x v="1"/>
    <n v="1415882108"/>
    <n v="1413286508"/>
    <b v="0"/>
    <n v="7"/>
    <b v="0"/>
    <x v="31"/>
    <n v="1"/>
    <n v="33.714300000000001"/>
    <x v="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x v="5"/>
    <n v="1452120613"/>
    <n v="1449528613"/>
    <b v="0"/>
    <n v="25"/>
    <b v="0"/>
    <x v="31"/>
    <n v="13"/>
    <n v="25"/>
    <x v="8"/>
  </r>
  <r>
    <n v="2001"/>
    <s v="Nuimo: Seamless Smart Home Interface"/>
    <s v="Nuimo is a universal controller for the internet of things. Control your music, lights, locks and more."/>
    <n v="55000"/>
    <n v="210171"/>
    <x v="0"/>
    <x v="12"/>
    <x v="3"/>
    <n v="1434139200"/>
    <n v="1431406916"/>
    <b v="1"/>
    <n v="1637"/>
    <b v="1"/>
    <x v="30"/>
    <n v="382"/>
    <n v="128.3879"/>
    <x v="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x v="0"/>
    <n v="1485191143"/>
    <n v="1482599143"/>
    <b v="1"/>
    <n v="1375"/>
    <b v="1"/>
    <x v="30"/>
    <n v="217"/>
    <n v="78.834299999999999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x v="0"/>
    <n v="1278111600"/>
    <n v="1276830052"/>
    <b v="1"/>
    <n v="17"/>
    <b v="1"/>
    <x v="30"/>
    <n v="312"/>
    <n v="91.764700000000005"/>
    <x v="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x v="0"/>
    <n v="1405002663"/>
    <n v="1402410663"/>
    <b v="1"/>
    <n v="354"/>
    <b v="1"/>
    <x v="30"/>
    <n v="234"/>
    <n v="331.10239999999999"/>
    <x v="2"/>
  </r>
  <r>
    <n v="2005"/>
    <s v="bassAware Holster"/>
    <s v="The bassAware Holster is a new type of wearable audio technology that uses vibration to create a massive bass experience."/>
    <n v="30000"/>
    <n v="37104.03"/>
    <x v="0"/>
    <x v="0"/>
    <x v="0"/>
    <n v="1381895940"/>
    <n v="1379532618"/>
    <b v="1"/>
    <n v="191"/>
    <b v="1"/>
    <x v="30"/>
    <n v="124"/>
    <n v="194.2619"/>
    <x v="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x v="0"/>
    <n v="1417611645"/>
    <n v="1414584045"/>
    <b v="1"/>
    <n v="303"/>
    <b v="1"/>
    <x v="30"/>
    <n v="248"/>
    <n v="408.9769"/>
    <x v="2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x v="0"/>
    <n v="1282622400"/>
    <n v="1276891586"/>
    <b v="1"/>
    <n v="137"/>
    <b v="1"/>
    <x v="30"/>
    <n v="116"/>
    <n v="84.459299999999999"/>
    <x v="2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x v="0"/>
    <n v="1316442622"/>
    <n v="1312641022"/>
    <b v="1"/>
    <n v="41"/>
    <b v="1"/>
    <x v="30"/>
    <n v="117"/>
    <n v="44.853700000000003"/>
    <x v="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x v="3"/>
    <n v="1479890743"/>
    <n v="1476776743"/>
    <b v="1"/>
    <n v="398"/>
    <b v="1"/>
    <x v="30"/>
    <n v="305"/>
    <n v="383.36430000000001"/>
    <x v="2"/>
  </r>
  <r>
    <n v="2010"/>
    <s v="Weighitz: Weigh Smarter"/>
    <s v="Weighitz are miniature smart scales designed to weigh anything in the home."/>
    <n v="30000"/>
    <n v="96015.9"/>
    <x v="0"/>
    <x v="0"/>
    <x v="0"/>
    <n v="1471564491"/>
    <n v="1468972491"/>
    <b v="1"/>
    <n v="1737"/>
    <b v="1"/>
    <x v="30"/>
    <n v="320"/>
    <n v="55.276899999999998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x v="3"/>
    <n v="1452553200"/>
    <n v="1449650173"/>
    <b v="1"/>
    <n v="971"/>
    <b v="1"/>
    <x v="30"/>
    <n v="820"/>
    <n v="422.0206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x v="0"/>
    <n v="1423165441"/>
    <n v="1420573441"/>
    <b v="1"/>
    <n v="183"/>
    <b v="1"/>
    <x v="30"/>
    <n v="235"/>
    <n v="64.180300000000003"/>
    <x v="2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x v="0"/>
    <n v="1468019014"/>
    <n v="1462835014"/>
    <b v="1"/>
    <n v="4562"/>
    <b v="1"/>
    <x v="30"/>
    <n v="495"/>
    <n v="173.5778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x v="0"/>
    <n v="1364184539"/>
    <n v="1361250539"/>
    <b v="1"/>
    <n v="26457"/>
    <b v="1"/>
    <x v="30"/>
    <n v="7814"/>
    <n v="88.601699999999994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x v="0"/>
    <n v="1315602163"/>
    <n v="1313010163"/>
    <b v="1"/>
    <n v="162"/>
    <b v="1"/>
    <x v="30"/>
    <n v="113"/>
    <n v="50.222299999999997"/>
    <x v="2"/>
  </r>
  <r>
    <n v="2016"/>
    <s v="Hydra: a triple-output power supply for electronics projects"/>
    <s v="A smart, compact power supply designed to power anything, anywhere"/>
    <n v="10000"/>
    <n v="92154.22"/>
    <x v="0"/>
    <x v="0"/>
    <x v="0"/>
    <n v="1362863299"/>
    <n v="1360271299"/>
    <b v="1"/>
    <n v="479"/>
    <b v="1"/>
    <x v="30"/>
    <n v="922"/>
    <n v="192.3888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x v="0"/>
    <n v="1332561600"/>
    <n v="1329873755"/>
    <b v="1"/>
    <n v="426"/>
    <b v="1"/>
    <x v="30"/>
    <n v="125"/>
    <n v="73.416899999999998"/>
    <x v="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x v="3"/>
    <n v="1439455609"/>
    <n v="1436863609"/>
    <b v="1"/>
    <n v="450"/>
    <b v="1"/>
    <x v="30"/>
    <n v="102"/>
    <n v="147.685"/>
    <x v="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x v="0"/>
    <n v="1474563621"/>
    <n v="1471971621"/>
    <b v="1"/>
    <n v="1780"/>
    <b v="1"/>
    <x v="30"/>
    <n v="485"/>
    <n v="108.9685000000000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x v="0"/>
    <n v="1400108640"/>
    <n v="1396923624"/>
    <b v="1"/>
    <n v="122"/>
    <b v="1"/>
    <x v="30"/>
    <n v="192"/>
    <n v="23.647500000000001"/>
    <x v="2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x v="0"/>
    <n v="1411522897"/>
    <n v="1407634897"/>
    <b v="1"/>
    <n v="95"/>
    <b v="1"/>
    <x v="30"/>
    <n v="281"/>
    <n v="147.94739999999999"/>
    <x v="2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x v="0"/>
    <n v="1465652372"/>
    <n v="1463060372"/>
    <b v="1"/>
    <n v="325"/>
    <b v="1"/>
    <x v="30"/>
    <n v="125"/>
    <n v="385.0369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x v="0"/>
    <n v="1434017153"/>
    <n v="1431425153"/>
    <b v="1"/>
    <n v="353"/>
    <b v="1"/>
    <x v="30"/>
    <n v="161"/>
    <n v="457.39089999999999"/>
    <x v="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x v="0"/>
    <n v="1344826800"/>
    <n v="1341875544"/>
    <b v="1"/>
    <n v="105"/>
    <b v="1"/>
    <x v="30"/>
    <n v="585"/>
    <n v="222.9905"/>
    <x v="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x v="3"/>
    <n v="1433996746"/>
    <n v="1431404746"/>
    <b v="1"/>
    <n v="729"/>
    <b v="1"/>
    <x v="30"/>
    <n v="201"/>
    <n v="220.7407"/>
    <x v="2"/>
  </r>
  <r>
    <n v="2026"/>
    <s v="MIDI Sprout - Biodata Sonification Device"/>
    <s v="MIDI Sprout enables plants to play synthesizers in real time."/>
    <n v="25000"/>
    <n v="33370.769999999997"/>
    <x v="0"/>
    <x v="0"/>
    <x v="0"/>
    <n v="1398052740"/>
    <n v="1394127585"/>
    <b v="1"/>
    <n v="454"/>
    <b v="1"/>
    <x v="30"/>
    <n v="133"/>
    <n v="73.503900000000002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x v="0"/>
    <n v="1427740319"/>
    <n v="1423855919"/>
    <b v="1"/>
    <n v="539"/>
    <b v="1"/>
    <x v="30"/>
    <n v="120"/>
    <n v="223.09649999999999"/>
    <x v="2"/>
  </r>
  <r>
    <n v="2028"/>
    <s v="Building the Open Source Bussard Fusion Reactor "/>
    <s v="Building an open source Bussard fusion reactor, aka the Polywell."/>
    <n v="3000"/>
    <n v="3785"/>
    <x v="0"/>
    <x v="0"/>
    <x v="0"/>
    <n v="1268690100"/>
    <n v="1265493806"/>
    <b v="1"/>
    <n v="79"/>
    <b v="1"/>
    <x v="30"/>
    <n v="126"/>
    <n v="47.9114"/>
    <x v="2"/>
  </r>
  <r>
    <n v="2029"/>
    <s v="Lumin8 Pro"/>
    <s v="Lumin8 Pro is a fun and easy to use light controller that makes light dance to your favorite music."/>
    <n v="2500"/>
    <n v="9030"/>
    <x v="0"/>
    <x v="0"/>
    <x v="0"/>
    <n v="1409099481"/>
    <n v="1406507481"/>
    <b v="1"/>
    <n v="94"/>
    <b v="1"/>
    <x v="30"/>
    <n v="361"/>
    <n v="96.063800000000001"/>
    <x v="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x v="1"/>
    <n v="1354233296"/>
    <n v="1351641296"/>
    <b v="1"/>
    <n v="625"/>
    <b v="1"/>
    <x v="30"/>
    <n v="226"/>
    <n v="118.6144"/>
    <x v="2"/>
  </r>
  <r>
    <n v="2031"/>
    <s v="Linkio: the $100 Smart Home Devices Solution"/>
    <s v="With Linkio you can use your smartphone to control every electronic you own- for only $100!"/>
    <n v="50000"/>
    <n v="60175"/>
    <x v="0"/>
    <x v="9"/>
    <x v="3"/>
    <n v="1420765200"/>
    <n v="1417506853"/>
    <b v="1"/>
    <n v="508"/>
    <b v="1"/>
    <x v="30"/>
    <n v="120"/>
    <n v="118.4547"/>
    <x v="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x v="0"/>
    <n v="1481778000"/>
    <n v="1479216874"/>
    <b v="1"/>
    <n v="531"/>
    <b v="1"/>
    <x v="30"/>
    <n v="304"/>
    <n v="143.21469999999999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x v="0"/>
    <n v="1398477518"/>
    <n v="1395885518"/>
    <b v="1"/>
    <n v="158"/>
    <b v="1"/>
    <x v="30"/>
    <n v="179"/>
    <n v="282.71519999999998"/>
    <x v="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x v="0"/>
    <n v="1430981880"/>
    <n v="1426216033"/>
    <b v="1"/>
    <n v="508"/>
    <b v="1"/>
    <x v="30"/>
    <n v="387"/>
    <n v="593.93619999999999"/>
    <x v="2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x v="0"/>
    <n v="1450486800"/>
    <n v="1446562807"/>
    <b v="1"/>
    <n v="644"/>
    <b v="1"/>
    <x v="30"/>
    <n v="211"/>
    <n v="262.15699999999998"/>
    <x v="2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x v="0"/>
    <n v="1399668319"/>
    <n v="1397076319"/>
    <b v="1"/>
    <n v="848"/>
    <b v="1"/>
    <x v="30"/>
    <n v="132"/>
    <n v="46.580800000000004"/>
    <x v="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x v="0"/>
    <n v="1388383353"/>
    <n v="1383195753"/>
    <b v="1"/>
    <n v="429"/>
    <b v="1"/>
    <x v="30"/>
    <n v="300"/>
    <n v="70.0411"/>
    <x v="2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x v="1"/>
    <n v="1372701600"/>
    <n v="1369895421"/>
    <b v="1"/>
    <n v="204"/>
    <b v="1"/>
    <x v="30"/>
    <n v="421"/>
    <n v="164.90690000000001"/>
    <x v="2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x v="0"/>
    <n v="1480568340"/>
    <n v="1477996325"/>
    <b v="1"/>
    <n v="379"/>
    <b v="1"/>
    <x v="30"/>
    <n v="136"/>
    <n v="449.26389999999998"/>
    <x v="2"/>
  </r>
  <r>
    <n v="2040"/>
    <s v="Programmable Capacitor"/>
    <s v="4.29 Billion+ Capacitor Combinations._x000d_No Coding Required."/>
    <n v="3000"/>
    <n v="7445.14"/>
    <x v="0"/>
    <x v="0"/>
    <x v="0"/>
    <n v="1384557303"/>
    <n v="1383257703"/>
    <b v="1"/>
    <n v="271"/>
    <b v="1"/>
    <x v="30"/>
    <n v="248"/>
    <n v="27.472799999999999"/>
    <x v="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x v="0"/>
    <n v="1478785027"/>
    <n v="1476189427"/>
    <b v="0"/>
    <n v="120"/>
    <b v="1"/>
    <x v="30"/>
    <n v="182"/>
    <n v="143.97499999999999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x v="0"/>
    <n v="1453481974"/>
    <n v="1448297974"/>
    <b v="0"/>
    <n v="140"/>
    <b v="1"/>
    <x v="30"/>
    <n v="124"/>
    <n v="88.235699999999994"/>
    <x v="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x v="0"/>
    <n v="1481432340"/>
    <n v="1476764077"/>
    <b v="0"/>
    <n v="193"/>
    <b v="1"/>
    <x v="30"/>
    <n v="506"/>
    <n v="36.3264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x v="0"/>
    <n v="1434212714"/>
    <n v="1431620714"/>
    <b v="0"/>
    <n v="180"/>
    <b v="1"/>
    <x v="30"/>
    <n v="108"/>
    <n v="90.177800000000005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x v="0"/>
    <n v="1341799647"/>
    <n v="1339207647"/>
    <b v="0"/>
    <n v="263"/>
    <b v="1"/>
    <x v="30"/>
    <n v="819"/>
    <n v="152.62360000000001"/>
    <x v="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x v="0"/>
    <n v="1369282044"/>
    <n v="1366690044"/>
    <b v="0"/>
    <n v="217"/>
    <b v="1"/>
    <x v="30"/>
    <n v="121"/>
    <n v="55.8065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x v="2"/>
    <n v="1429228800"/>
    <n v="1426714870"/>
    <b v="0"/>
    <n v="443"/>
    <b v="1"/>
    <x v="30"/>
    <n v="103"/>
    <n v="227.85329999999999"/>
    <x v="2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x v="0"/>
    <n v="1369323491"/>
    <n v="1366731491"/>
    <b v="0"/>
    <n v="1373"/>
    <b v="1"/>
    <x v="30"/>
    <n v="148"/>
    <n v="91.829899999999995"/>
    <x v="2"/>
  </r>
  <r>
    <n v="2049"/>
    <s v="LOCK8 - the World's First Smart Bike Lock"/>
    <s v="Keyless. Alarm secured. GPS tracking."/>
    <n v="50000"/>
    <n v="60095.35"/>
    <x v="0"/>
    <x v="1"/>
    <x v="1"/>
    <n v="1386025140"/>
    <n v="1382963963"/>
    <b v="0"/>
    <n v="742"/>
    <b v="1"/>
    <x v="30"/>
    <n v="120"/>
    <n v="80.991"/>
    <x v="2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x v="0"/>
    <n v="1433036578"/>
    <n v="1429580578"/>
    <b v="0"/>
    <n v="170"/>
    <b v="1"/>
    <x v="30"/>
    <n v="473"/>
    <n v="278.39409999999998"/>
    <x v="2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x v="0"/>
    <n v="1388017937"/>
    <n v="1385425937"/>
    <b v="0"/>
    <n v="242"/>
    <b v="1"/>
    <x v="30"/>
    <n v="130"/>
    <n v="43.094999999999999"/>
    <x v="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x v="0"/>
    <n v="1455933653"/>
    <n v="1452045653"/>
    <b v="0"/>
    <n v="541"/>
    <b v="1"/>
    <x v="30"/>
    <n v="353"/>
    <n v="326.2921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x v="0"/>
    <n v="1448466551"/>
    <n v="1445870951"/>
    <b v="0"/>
    <n v="121"/>
    <b v="1"/>
    <x v="30"/>
    <n v="101"/>
    <n v="41.7438"/>
    <x v="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x v="1"/>
    <n v="1399033810"/>
    <n v="1396441810"/>
    <b v="0"/>
    <n v="621"/>
    <b v="1"/>
    <x v="30"/>
    <n v="114"/>
    <n v="64.020899999999997"/>
    <x v="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x v="0"/>
    <n v="1417579200"/>
    <n v="1415031043"/>
    <b v="0"/>
    <n v="101"/>
    <b v="1"/>
    <x v="30"/>
    <n v="167"/>
    <n v="99.455399999999997"/>
    <x v="2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x v="0"/>
    <n v="1366222542"/>
    <n v="1363630542"/>
    <b v="0"/>
    <n v="554"/>
    <b v="1"/>
    <x v="30"/>
    <n v="153"/>
    <n v="138.49459999999999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x v="1"/>
    <n v="1456487532"/>
    <n v="1453895532"/>
    <b v="0"/>
    <n v="666"/>
    <b v="1"/>
    <x v="30"/>
    <n v="202"/>
    <n v="45.547800000000002"/>
    <x v="2"/>
  </r>
  <r>
    <n v="2058"/>
    <s v="Raspberry Pi Debug Clip"/>
    <s v="Making using the serial terminal on the Raspberry Pi as easy as Pi!"/>
    <n v="2560"/>
    <n v="4308"/>
    <x v="0"/>
    <x v="1"/>
    <x v="1"/>
    <n v="1425326400"/>
    <n v="1421916830"/>
    <b v="0"/>
    <n v="410"/>
    <b v="1"/>
    <x v="30"/>
    <n v="168"/>
    <n v="10.507300000000001"/>
    <x v="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x v="0"/>
    <n v="1454277540"/>
    <n v="1450880854"/>
    <b v="0"/>
    <n v="375"/>
    <b v="1"/>
    <x v="30"/>
    <n v="143"/>
    <n v="114.7653"/>
    <x v="2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x v="0"/>
    <n v="1406129150"/>
    <n v="1400945150"/>
    <b v="0"/>
    <n v="1364"/>
    <b v="1"/>
    <x v="30"/>
    <n v="196"/>
    <n v="35.997100000000003"/>
    <x v="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x v="0"/>
    <n v="1483208454"/>
    <n v="1480616454"/>
    <b v="0"/>
    <n v="35"/>
    <b v="1"/>
    <x v="30"/>
    <n v="108"/>
    <n v="154.17140000000001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x v="7"/>
    <n v="1458807098"/>
    <n v="1456218698"/>
    <b v="0"/>
    <n v="203"/>
    <b v="1"/>
    <x v="30"/>
    <n v="115"/>
    <n v="566.38919999999996"/>
    <x v="2"/>
  </r>
  <r>
    <n v="2063"/>
    <s v="Up to 4 axis Beaglebone black based CNC control"/>
    <s v="Build a professional grade Linux CNC control with Beaglebone black and our CNC cape."/>
    <n v="4000"/>
    <n v="5922"/>
    <x v="0"/>
    <x v="12"/>
    <x v="3"/>
    <n v="1463333701"/>
    <n v="1460482501"/>
    <b v="0"/>
    <n v="49"/>
    <b v="1"/>
    <x v="30"/>
    <n v="148"/>
    <n v="120.857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x v="0"/>
    <n v="1370001600"/>
    <n v="1366879523"/>
    <b v="0"/>
    <n v="5812"/>
    <b v="1"/>
    <x v="30"/>
    <n v="191"/>
    <n v="86.163799999999995"/>
    <x v="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x v="1"/>
    <n v="1387958429"/>
    <n v="1385366429"/>
    <b v="0"/>
    <n v="1556"/>
    <b v="1"/>
    <x v="30"/>
    <n v="199"/>
    <n v="51.2121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x v="0"/>
    <n v="1408818683"/>
    <n v="1406226683"/>
    <b v="0"/>
    <n v="65"/>
    <b v="1"/>
    <x v="30"/>
    <n v="219"/>
    <n v="67.261499999999998"/>
    <x v="2"/>
  </r>
  <r>
    <n v="2067"/>
    <s v="Luminite (LED lighting)"/>
    <s v="The next generation of premium quality LED lighting. Extreme power efficiency in a small package."/>
    <n v="495"/>
    <n v="628"/>
    <x v="0"/>
    <x v="1"/>
    <x v="1"/>
    <n v="1432499376"/>
    <n v="1429648176"/>
    <b v="0"/>
    <n v="10"/>
    <b v="1"/>
    <x v="30"/>
    <n v="127"/>
    <n v="62.8"/>
    <x v="2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x v="0"/>
    <n v="1476994315"/>
    <n v="1474402315"/>
    <b v="0"/>
    <n v="76"/>
    <b v="1"/>
    <x v="30"/>
    <n v="105"/>
    <n v="346.13119999999998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x v="0"/>
    <n v="1451776791"/>
    <n v="1449098391"/>
    <b v="0"/>
    <n v="263"/>
    <b v="1"/>
    <x v="30"/>
    <n v="128"/>
    <n v="244.1191"/>
    <x v="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x v="3"/>
    <n v="1467128723"/>
    <n v="1464536723"/>
    <b v="0"/>
    <n v="1530"/>
    <b v="1"/>
    <x v="30"/>
    <n v="317"/>
    <n v="259.2542000000000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x v="0"/>
    <n v="1475390484"/>
    <n v="1471502484"/>
    <b v="0"/>
    <n v="278"/>
    <b v="1"/>
    <x v="30"/>
    <n v="281"/>
    <n v="201.96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x v="0"/>
    <n v="1462629432"/>
    <n v="1460037432"/>
    <b v="0"/>
    <n v="350"/>
    <b v="1"/>
    <x v="30"/>
    <n v="111"/>
    <n v="226.20859999999999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x v="0"/>
    <n v="1431100918"/>
    <n v="1427212918"/>
    <b v="0"/>
    <n v="470"/>
    <b v="1"/>
    <x v="30"/>
    <n v="153"/>
    <n v="324.69"/>
    <x v="2"/>
  </r>
  <r>
    <n v="2074"/>
    <s v="Advanced Simulation Products - PC Gaming Controllers"/>
    <s v="Creating PC gaming controllers to bring your gaming experience to a new level."/>
    <n v="600"/>
    <n v="615"/>
    <x v="0"/>
    <x v="0"/>
    <x v="0"/>
    <n v="1462564182"/>
    <n v="1459972182"/>
    <b v="0"/>
    <n v="3"/>
    <b v="1"/>
    <x v="30"/>
    <n v="103"/>
    <n v="205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x v="0"/>
    <n v="1374769288"/>
    <n v="1372177288"/>
    <b v="0"/>
    <n v="8200"/>
    <b v="1"/>
    <x v="30"/>
    <n v="1678"/>
    <n v="20.465900000000001"/>
    <x v="2"/>
  </r>
  <r>
    <n v="2076"/>
    <s v="Earin - The Worlds Smallest Wireless Earbuds"/>
    <s v="Wireless earbuds filled with sound, yet so small they are almost invisible!"/>
    <n v="179000"/>
    <n v="972594.99"/>
    <x v="0"/>
    <x v="1"/>
    <x v="1"/>
    <n v="1406149689"/>
    <n v="1402693689"/>
    <b v="0"/>
    <n v="8359"/>
    <b v="1"/>
    <x v="30"/>
    <n v="543"/>
    <n v="116.35299999999999"/>
    <x v="2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x v="0"/>
    <n v="1433538000"/>
    <n v="1428541276"/>
    <b v="0"/>
    <n v="188"/>
    <b v="1"/>
    <x v="30"/>
    <n v="116"/>
    <n v="307.20209999999997"/>
    <x v="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x v="3"/>
    <n v="1482085857"/>
    <n v="1479493857"/>
    <b v="0"/>
    <n v="48"/>
    <b v="1"/>
    <x v="30"/>
    <n v="131"/>
    <n v="546.6875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x v="1"/>
    <n v="1435258800"/>
    <n v="1432659793"/>
    <b v="0"/>
    <n v="607"/>
    <b v="1"/>
    <x v="30"/>
    <n v="288"/>
    <n v="47.474499999999999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x v="0"/>
    <n v="1447286300"/>
    <n v="1444690700"/>
    <b v="0"/>
    <n v="50"/>
    <b v="1"/>
    <x v="30"/>
    <n v="508"/>
    <n v="101.56"/>
    <x v="2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x v="0"/>
    <n v="1337144340"/>
    <n v="1333597555"/>
    <b v="0"/>
    <n v="55"/>
    <b v="1"/>
    <x v="14"/>
    <n v="115"/>
    <n v="72.909099999999995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x v="0"/>
    <n v="1322106796"/>
    <n v="1316919196"/>
    <b v="0"/>
    <n v="38"/>
    <b v="1"/>
    <x v="14"/>
    <n v="111"/>
    <n v="43.710500000000003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x v="0"/>
    <n v="1338830395"/>
    <n v="1336238395"/>
    <b v="0"/>
    <n v="25"/>
    <b v="1"/>
    <x v="14"/>
    <n v="113"/>
    <n v="34"/>
    <x v="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x v="0"/>
    <n v="1399186740"/>
    <n v="1396468782"/>
    <b v="0"/>
    <n v="46"/>
    <b v="1"/>
    <x v="14"/>
    <n v="108"/>
    <n v="70.652199999999993"/>
    <x v="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x v="0"/>
    <n v="1342382587"/>
    <n v="1339790587"/>
    <b v="0"/>
    <n v="83"/>
    <b v="1"/>
    <x v="14"/>
    <n v="124"/>
    <n v="89.301199999999994"/>
    <x v="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x v="0"/>
    <n v="1323838740"/>
    <n v="1321200332"/>
    <b v="0"/>
    <n v="35"/>
    <b v="1"/>
    <x v="14"/>
    <n v="101"/>
    <n v="115.0857"/>
    <x v="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x v="0"/>
    <n v="1315457658"/>
    <n v="1312865658"/>
    <b v="0"/>
    <n v="25"/>
    <b v="1"/>
    <x v="14"/>
    <n v="104"/>
    <n v="62.12"/>
    <x v="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x v="0"/>
    <n v="1284177540"/>
    <n v="1281028152"/>
    <b v="0"/>
    <n v="75"/>
    <b v="1"/>
    <x v="14"/>
    <n v="116"/>
    <n v="46.204300000000003"/>
    <x v="4"/>
  </r>
  <r>
    <n v="2089"/>
    <s v="Little Moses EP"/>
    <s v="Little Moses is trying to record their first EP, and we can't do it without your help!"/>
    <n v="2500"/>
    <n v="3010.01"/>
    <x v="0"/>
    <x v="0"/>
    <x v="0"/>
    <n v="1375408194"/>
    <n v="1372384194"/>
    <b v="0"/>
    <n v="62"/>
    <b v="1"/>
    <x v="14"/>
    <n v="120"/>
    <n v="48.548499999999997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x v="0"/>
    <n v="1361696955"/>
    <n v="1359104955"/>
    <b v="0"/>
    <n v="160"/>
    <b v="1"/>
    <x v="14"/>
    <n v="115"/>
    <n v="57.520200000000003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x v="0"/>
    <n v="1299009600"/>
    <n v="1294818278"/>
    <b v="0"/>
    <n v="246"/>
    <b v="1"/>
    <x v="14"/>
    <n v="120"/>
    <n v="88.147199999999998"/>
    <x v="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x v="0"/>
    <n v="1318006732"/>
    <n v="1312822732"/>
    <b v="0"/>
    <n v="55"/>
    <b v="1"/>
    <x v="14"/>
    <n v="101"/>
    <n v="110.4909"/>
    <x v="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x v="0"/>
    <n v="1356211832"/>
    <n v="1351024232"/>
    <b v="0"/>
    <n v="23"/>
    <b v="1"/>
    <x v="14"/>
    <n v="102"/>
    <n v="66.826099999999997"/>
    <x v="4"/>
  </r>
  <r>
    <n v="2094"/>
    <s v="Seashell Radio: Slick Machine album and US tour!"/>
    <s v="We've got a new record, Slick Machine._x000d_We want to release it and tour the US to support it, but we need your help to make it happen."/>
    <n v="3500"/>
    <n v="4219"/>
    <x v="0"/>
    <x v="0"/>
    <x v="0"/>
    <n v="1330916400"/>
    <n v="1327969730"/>
    <b v="0"/>
    <n v="72"/>
    <b v="1"/>
    <x v="14"/>
    <n v="121"/>
    <n v="58.597200000000001"/>
    <x v="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x v="0"/>
    <n v="1317576973"/>
    <n v="1312392973"/>
    <b v="0"/>
    <n v="22"/>
    <b v="1"/>
    <x v="14"/>
    <n v="100"/>
    <n v="113.63639999999999"/>
    <x v="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x v="0"/>
    <n v="1351223940"/>
    <n v="1349892735"/>
    <b v="0"/>
    <n v="14"/>
    <b v="1"/>
    <x v="14"/>
    <n v="102"/>
    <n v="43.571399999999997"/>
    <x v="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x v="0"/>
    <n v="1322751735"/>
    <n v="1317564135"/>
    <b v="0"/>
    <n v="38"/>
    <b v="1"/>
    <x v="14"/>
    <n v="100"/>
    <n v="78.947400000000002"/>
    <x v="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x v="0"/>
    <n v="1331174635"/>
    <n v="1328582635"/>
    <b v="0"/>
    <n v="32"/>
    <b v="1"/>
    <x v="14"/>
    <n v="100"/>
    <n v="188.125"/>
    <x v="4"/>
  </r>
  <r>
    <n v="2099"/>
    <s v="Roosevelt Died."/>
    <s v="Our tour van died, we need help!"/>
    <n v="3000"/>
    <n v="3971"/>
    <x v="0"/>
    <x v="0"/>
    <x v="0"/>
    <n v="1435808400"/>
    <n v="1434650084"/>
    <b v="0"/>
    <n v="63"/>
    <b v="1"/>
    <x v="14"/>
    <n v="132"/>
    <n v="63.031700000000001"/>
    <x v="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x v="0"/>
    <n v="1341028740"/>
    <n v="1339704141"/>
    <b v="0"/>
    <n v="27"/>
    <b v="1"/>
    <x v="14"/>
    <n v="137"/>
    <n v="30.3704"/>
    <x v="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x v="0"/>
    <n v="1329104114"/>
    <n v="1323920114"/>
    <b v="0"/>
    <n v="44"/>
    <b v="1"/>
    <x v="14"/>
    <n v="113"/>
    <n v="51.4773"/>
    <x v="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x v="0"/>
    <n v="1304628648"/>
    <n v="1302036648"/>
    <b v="0"/>
    <n v="38"/>
    <b v="1"/>
    <x v="14"/>
    <n v="136"/>
    <n v="35.789499999999997"/>
    <x v="4"/>
  </r>
  <r>
    <n v="2103"/>
    <s v="Matthew Moon's New Album"/>
    <s v="Indie rocker, Matthew Moon, has something to share with you..."/>
    <n v="7777"/>
    <n v="11364"/>
    <x v="0"/>
    <x v="0"/>
    <x v="0"/>
    <n v="1352488027"/>
    <n v="1349892427"/>
    <b v="0"/>
    <n v="115"/>
    <b v="1"/>
    <x v="14"/>
    <n v="146"/>
    <n v="98.817400000000006"/>
    <x v="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x v="0"/>
    <n v="1369958400"/>
    <n v="1367286434"/>
    <b v="0"/>
    <n v="37"/>
    <b v="1"/>
    <x v="14"/>
    <n v="130"/>
    <n v="28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x v="0"/>
    <n v="1416542400"/>
    <n v="1415472953"/>
    <b v="0"/>
    <n v="99"/>
    <b v="1"/>
    <x v="14"/>
    <n v="254"/>
    <n v="51.313099999999999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x v="0"/>
    <n v="1359176974"/>
    <n v="1356584974"/>
    <b v="0"/>
    <n v="44"/>
    <b v="1"/>
    <x v="14"/>
    <n v="107"/>
    <n v="53.5227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x v="0"/>
    <n v="1415815393"/>
    <n v="1413997393"/>
    <b v="0"/>
    <n v="58"/>
    <b v="1"/>
    <x v="14"/>
    <n v="108"/>
    <n v="37.149299999999997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x v="0"/>
    <n v="1347249300"/>
    <n v="1344917580"/>
    <b v="0"/>
    <n v="191"/>
    <b v="1"/>
    <x v="14"/>
    <n v="107"/>
    <n v="89.895300000000006"/>
    <x v="4"/>
  </r>
  <r>
    <n v="2109"/>
    <s v="Skyline Sounds - First Studio Album (and Merch!)"/>
    <s v="We are ready to make our first full-length album, and with your help, we can make it happen!"/>
    <n v="4000"/>
    <n v="4261"/>
    <x v="0"/>
    <x v="0"/>
    <x v="0"/>
    <n v="1436115617"/>
    <n v="1433523617"/>
    <b v="0"/>
    <n v="40"/>
    <b v="1"/>
    <x v="14"/>
    <n v="107"/>
    <n v="106.52500000000001"/>
    <x v="4"/>
  </r>
  <r>
    <n v="2110"/>
    <s v="&quot;Vision&quot; - New Album - Brent Brown"/>
    <s v="Brent Brown's breakout new album! Requires help from the record label... You!"/>
    <n v="2000"/>
    <n v="2007"/>
    <x v="0"/>
    <x v="0"/>
    <x v="0"/>
    <n v="1401253140"/>
    <n v="1398873969"/>
    <b v="0"/>
    <n v="38"/>
    <b v="1"/>
    <x v="14"/>
    <n v="100"/>
    <n v="52.815800000000003"/>
    <x v="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x v="0"/>
    <n v="1313370000"/>
    <n v="1307594625"/>
    <b v="0"/>
    <n v="39"/>
    <b v="1"/>
    <x v="14"/>
    <n v="107"/>
    <n v="54.615400000000001"/>
    <x v="4"/>
  </r>
  <r>
    <n v="2112"/>
    <s v="BBB Kickstarter Two"/>
    <s v="BBB is going back into the studio to record and release &quot;Felix From Canada&quot; by popular demand.  We need your help!"/>
    <n v="300"/>
    <n v="300"/>
    <x v="0"/>
    <x v="0"/>
    <x v="0"/>
    <n v="1366064193"/>
    <n v="1364854593"/>
    <b v="0"/>
    <n v="11"/>
    <b v="1"/>
    <x v="14"/>
    <n v="100"/>
    <n v="27.2727"/>
    <x v="4"/>
  </r>
  <r>
    <n v="2113"/>
    <s v="Summer Underground // Honeycomb LP"/>
    <s v="Help us fund our second full-length album Honeycomb!"/>
    <n v="7000"/>
    <n v="7340"/>
    <x v="0"/>
    <x v="0"/>
    <x v="0"/>
    <n v="1411505176"/>
    <n v="1408481176"/>
    <b v="0"/>
    <n v="107"/>
    <b v="1"/>
    <x v="14"/>
    <n v="105"/>
    <n v="68.598100000000002"/>
    <x v="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x v="0"/>
    <n v="1291870740"/>
    <n v="1286480070"/>
    <b v="0"/>
    <n v="147"/>
    <b v="1"/>
    <x v="14"/>
    <n v="105"/>
    <n v="35.612200000000001"/>
    <x v="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x v="0"/>
    <n v="1298167001"/>
    <n v="1295575001"/>
    <b v="0"/>
    <n v="36"/>
    <b v="1"/>
    <x v="14"/>
    <n v="226"/>
    <n v="94.027799999999999"/>
    <x v="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x v="0"/>
    <n v="1349203203"/>
    <n v="1345056003"/>
    <b v="0"/>
    <n v="92"/>
    <b v="1"/>
    <x v="14"/>
    <n v="101"/>
    <n v="526.45650000000001"/>
    <x v="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x v="0"/>
    <n v="1445921940"/>
    <n v="1444699549"/>
    <b v="0"/>
    <n v="35"/>
    <b v="1"/>
    <x v="14"/>
    <n v="148"/>
    <n v="50.6571"/>
    <x v="4"/>
  </r>
  <r>
    <n v="2118"/>
    <s v="PORCHES. vs. THE U.S.A."/>
    <s v="PORCHES.  and Documentarians tour from New York to San Francisco and back."/>
    <n v="1000"/>
    <n v="1346.11"/>
    <x v="0"/>
    <x v="0"/>
    <x v="0"/>
    <n v="1311538136"/>
    <n v="1308946136"/>
    <b v="0"/>
    <n v="17"/>
    <b v="1"/>
    <x v="14"/>
    <n v="135"/>
    <n v="79.182900000000004"/>
    <x v="4"/>
  </r>
  <r>
    <n v="2119"/>
    <s v="Big Long Now's Debut Album"/>
    <s v="big long now is recording our debut album and we are looking for help mastering and pressing it to vinyl"/>
    <n v="2000"/>
    <n v="2015"/>
    <x v="0"/>
    <x v="0"/>
    <x v="0"/>
    <n v="1345086445"/>
    <n v="1342494445"/>
    <b v="0"/>
    <n v="22"/>
    <b v="1"/>
    <x v="14"/>
    <n v="101"/>
    <n v="91.590900000000005"/>
    <x v="4"/>
  </r>
  <r>
    <n v="2120"/>
    <s v="Hearty Har Full Length Album"/>
    <s v="&lt;3_x000d_Coming in from outer space. Help Hearty Har record their 1st album!!"/>
    <n v="8000"/>
    <n v="8070.43"/>
    <x v="0"/>
    <x v="0"/>
    <x v="0"/>
    <n v="1388617736"/>
    <n v="1384384136"/>
    <b v="0"/>
    <n v="69"/>
    <b v="1"/>
    <x v="14"/>
    <n v="101"/>
    <n v="116.9628"/>
    <x v="4"/>
  </r>
  <r>
    <n v="2121"/>
    <s v="Legend of Decay"/>
    <s v="Join us on an epic journey to discover a millennia old secret which will change the world forever."/>
    <n v="50000"/>
    <n v="284"/>
    <x v="2"/>
    <x v="16"/>
    <x v="11"/>
    <n v="1484156948"/>
    <n v="1481564948"/>
    <b v="0"/>
    <n v="10"/>
    <b v="0"/>
    <x v="17"/>
    <n v="1"/>
    <n v="28.4"/>
    <x v="6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x v="10"/>
    <n v="1483773169"/>
    <n v="1481181169"/>
    <b v="0"/>
    <n v="3"/>
    <b v="0"/>
    <x v="17"/>
    <n v="0"/>
    <n v="103.33329999999999"/>
    <x v="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x v="0"/>
    <n v="1268636340"/>
    <n v="1263982307"/>
    <b v="0"/>
    <n v="5"/>
    <b v="0"/>
    <x v="17"/>
    <n v="10"/>
    <n v="10"/>
    <x v="6"/>
  </r>
  <r>
    <n v="2124"/>
    <s v="AZAMAR"/>
    <s v="AZAMAR is a Role Playing Game world involving fantasy and high magic, based on the popular OpenD6 OGL using the Cinema6 RPG Framework."/>
    <n v="1100"/>
    <n v="115"/>
    <x v="2"/>
    <x v="0"/>
    <x v="0"/>
    <n v="1291093200"/>
    <n v="1286930435"/>
    <b v="0"/>
    <n v="5"/>
    <b v="0"/>
    <x v="17"/>
    <n v="10"/>
    <n v="23"/>
    <x v="6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x v="0"/>
    <n v="1438734833"/>
    <n v="1436142833"/>
    <b v="0"/>
    <n v="27"/>
    <b v="0"/>
    <x v="17"/>
    <n v="1"/>
    <n v="31.555599999999998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x v="0"/>
    <n v="1418080887"/>
    <n v="1415488887"/>
    <b v="0"/>
    <n v="2"/>
    <b v="0"/>
    <x v="17"/>
    <n v="0"/>
    <n v="5"/>
    <x v="6"/>
  </r>
  <r>
    <n v="2127"/>
    <s v="Three Monkeys - Part 1: Into the Abyss"/>
    <s v="Three Monkeys is an audio adventure game for PC."/>
    <n v="28000"/>
    <n v="8076"/>
    <x v="2"/>
    <x v="1"/>
    <x v="1"/>
    <n v="1426158463"/>
    <n v="1423570063"/>
    <b v="0"/>
    <n v="236"/>
    <b v="0"/>
    <x v="17"/>
    <n v="29"/>
    <n v="34.220300000000002"/>
    <x v="6"/>
  </r>
  <r>
    <n v="2128"/>
    <s v="Makayla's Quest"/>
    <s v="The Royal Snail has misdelivered all the invitations to the Royal Ball.  It's up to Makayla to set things right in the Fairy Forest"/>
    <n v="15000"/>
    <n v="25"/>
    <x v="2"/>
    <x v="5"/>
    <x v="5"/>
    <n v="1411324369"/>
    <n v="1406140369"/>
    <b v="0"/>
    <n v="1"/>
    <b v="0"/>
    <x v="17"/>
    <n v="0"/>
    <n v="25"/>
    <x v="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x v="0"/>
    <n v="1457570100"/>
    <n v="1454978100"/>
    <b v="0"/>
    <n v="12"/>
    <b v="0"/>
    <x v="17"/>
    <n v="12"/>
    <n v="19.666699999999999"/>
    <x v="6"/>
  </r>
  <r>
    <n v="2130"/>
    <s v="Wondrous Adventures: A Kid's Game"/>
    <s v="You are the hero tasked to save your home from the villainous Sanword."/>
    <n v="42000"/>
    <n v="85"/>
    <x v="2"/>
    <x v="0"/>
    <x v="0"/>
    <n v="1408154663"/>
    <n v="1405130663"/>
    <b v="0"/>
    <n v="4"/>
    <b v="0"/>
    <x v="17"/>
    <n v="0"/>
    <n v="21.25"/>
    <x v="6"/>
  </r>
  <r>
    <n v="2131"/>
    <s v="Scout's Honor"/>
    <s v="From frightened girl to empowered woman, Scout's Honor is a tale about facing your fears and overcoming odds."/>
    <n v="500"/>
    <n v="25"/>
    <x v="2"/>
    <x v="0"/>
    <x v="0"/>
    <n v="1436677091"/>
    <n v="1434085091"/>
    <b v="0"/>
    <n v="3"/>
    <b v="0"/>
    <x v="17"/>
    <n v="5"/>
    <n v="8.3332999999999995"/>
    <x v="6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x v="0"/>
    <n v="1391427692"/>
    <n v="1388835692"/>
    <b v="0"/>
    <n v="99"/>
    <b v="0"/>
    <x v="17"/>
    <n v="2"/>
    <n v="21.343299999999999"/>
    <x v="6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x v="0"/>
    <n v="1303628340"/>
    <n v="1300328399"/>
    <b v="0"/>
    <n v="3"/>
    <b v="0"/>
    <x v="17"/>
    <n v="2"/>
    <n v="5.3333000000000004"/>
    <x v="6"/>
  </r>
  <r>
    <n v="2134"/>
    <s v="Prehistoric Landing"/>
    <s v="1st person Action Survivalist Rpg game. You get sent to a deadly Island to die not knowing that your not alone on the island."/>
    <n v="6000"/>
    <n v="104"/>
    <x v="2"/>
    <x v="0"/>
    <x v="0"/>
    <n v="1367097391"/>
    <n v="1364505391"/>
    <b v="0"/>
    <n v="3"/>
    <b v="0"/>
    <x v="17"/>
    <n v="2"/>
    <n v="34.666699999999999"/>
    <x v="6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x v="0"/>
    <n v="1349392033"/>
    <n v="1346800033"/>
    <b v="0"/>
    <n v="22"/>
    <b v="0"/>
    <x v="17"/>
    <n v="10"/>
    <n v="21.7273"/>
    <x v="6"/>
  </r>
  <r>
    <n v="2136"/>
    <s v="Dark Paradise"/>
    <s v="A dark and twisted game with physiological madness and corruption as a man becomes the ultimate bio weapon."/>
    <n v="80000"/>
    <n v="47.69"/>
    <x v="2"/>
    <x v="0"/>
    <x v="0"/>
    <n v="1382184786"/>
    <n v="1379592786"/>
    <b v="0"/>
    <n v="4"/>
    <b v="0"/>
    <x v="17"/>
    <n v="0"/>
    <n v="11.922499999999999"/>
    <x v="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x v="5"/>
    <n v="1417804229"/>
    <n v="1415212229"/>
    <b v="0"/>
    <n v="534"/>
    <b v="0"/>
    <x v="17"/>
    <n v="28"/>
    <n v="26.5974"/>
    <x v="6"/>
  </r>
  <r>
    <n v="2138"/>
    <s v="Tales Of Tameria - Dawning Light"/>
    <s v="A game with a mixture of a few genres from RPG, Simulation and to adventure elements."/>
    <n v="1000"/>
    <n v="128"/>
    <x v="2"/>
    <x v="1"/>
    <x v="1"/>
    <n v="1383959939"/>
    <n v="1381364339"/>
    <b v="0"/>
    <n v="12"/>
    <b v="0"/>
    <x v="17"/>
    <n v="13"/>
    <n v="10.666700000000001"/>
    <x v="6"/>
  </r>
  <r>
    <n v="2139"/>
    <s v="Manorkept"/>
    <s v="An adventuring RPG with ghosts, mysteries, and flexible gameplay paths, Manorkept is a game that promises an unforgettable experience."/>
    <n v="30000"/>
    <n v="1626"/>
    <x v="2"/>
    <x v="0"/>
    <x v="0"/>
    <n v="1478196008"/>
    <n v="1475604008"/>
    <b v="0"/>
    <n v="56"/>
    <b v="0"/>
    <x v="17"/>
    <n v="5"/>
    <n v="29.035699999999999"/>
    <x v="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x v="0"/>
    <n v="1357934424"/>
    <n v="1355342424"/>
    <b v="0"/>
    <n v="11"/>
    <b v="0"/>
    <x v="17"/>
    <n v="0"/>
    <n v="50.909100000000002"/>
    <x v="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x v="0"/>
    <n v="1415947159"/>
    <n v="1413351559"/>
    <b v="0"/>
    <n v="0"/>
    <b v="0"/>
    <x v="17"/>
    <n v="0"/>
    <s v="no backers"/>
    <x v="6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x v="3"/>
    <n v="1451494210"/>
    <n v="1449075010"/>
    <b v="0"/>
    <n v="12"/>
    <b v="0"/>
    <x v="17"/>
    <n v="6"/>
    <n v="50.083300000000001"/>
    <x v="6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x v="0"/>
    <n v="1279738800"/>
    <n v="1275599812"/>
    <b v="0"/>
    <n v="5"/>
    <b v="0"/>
    <x v="17"/>
    <n v="11"/>
    <n v="45"/>
    <x v="6"/>
  </r>
  <r>
    <n v="2144"/>
    <s v="Project Starborn"/>
    <s v="A thousand community-built sandbox games (and more!) with a fully-customizable game engine."/>
    <n v="35500"/>
    <n v="607"/>
    <x v="2"/>
    <x v="0"/>
    <x v="0"/>
    <n v="1379164040"/>
    <n v="1376399240"/>
    <b v="0"/>
    <n v="24"/>
    <b v="0"/>
    <x v="17"/>
    <n v="2"/>
    <n v="25.291699999999999"/>
    <x v="6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x v="0"/>
    <n v="1385534514"/>
    <n v="1382938914"/>
    <b v="0"/>
    <n v="89"/>
    <b v="0"/>
    <x v="17"/>
    <n v="30"/>
    <n v="51.292099999999998"/>
    <x v="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x v="0"/>
    <n v="1455207510"/>
    <n v="1453997910"/>
    <b v="0"/>
    <n v="1"/>
    <b v="0"/>
    <x v="17"/>
    <n v="0"/>
    <n v="1"/>
    <x v="6"/>
  </r>
  <r>
    <n v="2147"/>
    <s v="Johnny Rocketfingers 3"/>
    <s v="A Point and Click Adventure on Steroids."/>
    <n v="390000"/>
    <n v="2716"/>
    <x v="2"/>
    <x v="0"/>
    <x v="0"/>
    <n v="1416125148"/>
    <n v="1413356748"/>
    <b v="0"/>
    <n v="55"/>
    <b v="0"/>
    <x v="17"/>
    <n v="1"/>
    <n v="49.381799999999998"/>
    <x v="6"/>
  </r>
  <r>
    <n v="2148"/>
    <s v="ZomBlock's"/>
    <s v="zomblock's is a online zombie survival game where you can craft new weapons,find food and water to keep yourself alive."/>
    <n v="100"/>
    <n v="2"/>
    <x v="2"/>
    <x v="1"/>
    <x v="1"/>
    <n v="1427992582"/>
    <n v="1425404182"/>
    <b v="0"/>
    <n v="2"/>
    <b v="0"/>
    <x v="17"/>
    <n v="2"/>
    <n v="1"/>
    <x v="6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x v="0"/>
    <n v="1280534400"/>
    <n v="1277512556"/>
    <b v="0"/>
    <n v="0"/>
    <b v="0"/>
    <x v="17"/>
    <n v="0"/>
    <s v="no backers"/>
    <x v="6"/>
  </r>
  <r>
    <n v="2150"/>
    <s v="The Unknown Door"/>
    <s v="A pixel styled open world detective game."/>
    <n v="50000"/>
    <n v="405"/>
    <x v="2"/>
    <x v="10"/>
    <x v="8"/>
    <n v="1468392599"/>
    <n v="1465800599"/>
    <b v="0"/>
    <n v="4"/>
    <b v="0"/>
    <x v="17"/>
    <n v="1"/>
    <n v="101.25"/>
    <x v="6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x v="0"/>
    <n v="1467231614"/>
    <n v="1464639614"/>
    <b v="0"/>
    <n v="6"/>
    <b v="0"/>
    <x v="17"/>
    <n v="0"/>
    <n v="19.666699999999999"/>
    <x v="6"/>
  </r>
  <r>
    <n v="2152"/>
    <s v="Space Shooter RPG+"/>
    <s v="Our game is going to be a space shooter that has RPG elements with New Game+! It will be unlike any space shooter ever played."/>
    <n v="30000"/>
    <n v="50"/>
    <x v="2"/>
    <x v="0"/>
    <x v="0"/>
    <n v="1394909909"/>
    <n v="1392321509"/>
    <b v="0"/>
    <n v="4"/>
    <b v="0"/>
    <x v="17"/>
    <n v="0"/>
    <n v="12.5"/>
    <x v="6"/>
  </r>
  <r>
    <n v="2153"/>
    <s v="It's The GOD Complex"/>
    <s v="Crowdfunding the Gamers Way. An online game with real world consequences.Do you dare to play? Can you turn the world around?"/>
    <n v="372625"/>
    <n v="34"/>
    <x v="2"/>
    <x v="0"/>
    <x v="0"/>
    <n v="1420876740"/>
    <n v="1417470718"/>
    <b v="0"/>
    <n v="4"/>
    <b v="0"/>
    <x v="17"/>
    <n v="0"/>
    <n v="8.5"/>
    <x v="6"/>
  </r>
  <r>
    <n v="2154"/>
    <s v="Demigods - Rise of the Children - Part 1 (Design)"/>
    <s v="A Real Time Strategy game based on Greek mythology in a fictional world."/>
    <n v="250"/>
    <n v="2"/>
    <x v="2"/>
    <x v="0"/>
    <x v="0"/>
    <n v="1390921827"/>
    <n v="1389193827"/>
    <b v="0"/>
    <n v="2"/>
    <b v="0"/>
    <x v="17"/>
    <n v="1"/>
    <n v="1"/>
    <x v="6"/>
  </r>
  <r>
    <n v="2155"/>
    <s v="VoxelMaze"/>
    <s v="A Level Editor, Turned up to eleven. Infinite creativity in one package, solo or with up to 16 of your friends."/>
    <n v="5000"/>
    <n v="115"/>
    <x v="2"/>
    <x v="1"/>
    <x v="1"/>
    <n v="1459443385"/>
    <n v="1456854985"/>
    <b v="0"/>
    <n v="5"/>
    <b v="0"/>
    <x v="17"/>
    <n v="2"/>
    <n v="23"/>
    <x v="6"/>
  </r>
  <r>
    <n v="2156"/>
    <s v="Beyond Black Space"/>
    <s v="Captain and manage your ship along with your crew in this deep space adventure! (PC/Linux/Mac)"/>
    <n v="56000"/>
    <n v="1493"/>
    <x v="2"/>
    <x v="0"/>
    <x v="0"/>
    <n v="1379363406"/>
    <n v="1375475406"/>
    <b v="0"/>
    <n v="83"/>
    <b v="0"/>
    <x v="17"/>
    <n v="3"/>
    <n v="17.988"/>
    <x v="6"/>
  </r>
  <r>
    <n v="2157"/>
    <s v="Nin"/>
    <s v="Gamers and 90's fans unite in this small tale of epic proportions!"/>
    <n v="75000"/>
    <n v="21144"/>
    <x v="2"/>
    <x v="0"/>
    <x v="0"/>
    <n v="1482479940"/>
    <n v="1479684783"/>
    <b v="0"/>
    <n v="57"/>
    <b v="0"/>
    <x v="17"/>
    <n v="28"/>
    <n v="370.94740000000002"/>
    <x v="6"/>
  </r>
  <r>
    <n v="2158"/>
    <s v="PerfectGolf"/>
    <s v="A next generation golf game with a course designer and a massively multiplayer online tour. Join the fun and help us create it"/>
    <n v="300000"/>
    <n v="19770.11"/>
    <x v="2"/>
    <x v="0"/>
    <x v="0"/>
    <n v="1360009774"/>
    <n v="1356121774"/>
    <b v="0"/>
    <n v="311"/>
    <b v="0"/>
    <x v="17"/>
    <n v="7"/>
    <n v="63.569499999999998"/>
    <x v="6"/>
  </r>
  <r>
    <n v="2159"/>
    <s v="DeadRealm RPG Series for Android and iOS"/>
    <s v="The world is dead, humans are nearly extinct._x000d_Vampires and Werewolves hunt the survivors. Zombies hunt us all._x000d_How will you survive?"/>
    <n v="3600"/>
    <n v="26"/>
    <x v="2"/>
    <x v="0"/>
    <x v="0"/>
    <n v="1310837574"/>
    <n v="1308245574"/>
    <b v="0"/>
    <n v="2"/>
    <b v="0"/>
    <x v="17"/>
    <n v="1"/>
    <n v="13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x v="0"/>
    <n v="1337447105"/>
    <n v="1334855105"/>
    <b v="0"/>
    <n v="16"/>
    <b v="0"/>
    <x v="17"/>
    <n v="1"/>
    <n v="5.3125"/>
    <x v="6"/>
  </r>
  <r>
    <n v="2161"/>
    <s v="CallMeGhost DEBUT ALBUM preorder!"/>
    <s v="We're trying to fund hard copies of our debut album!"/>
    <n v="400"/>
    <n v="463"/>
    <x v="0"/>
    <x v="0"/>
    <x v="0"/>
    <n v="1443040059"/>
    <n v="1440448059"/>
    <b v="0"/>
    <n v="13"/>
    <b v="1"/>
    <x v="11"/>
    <n v="116"/>
    <n v="35.615400000000001"/>
    <x v="4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x v="0"/>
    <n v="1406226191"/>
    <n v="1403547791"/>
    <b v="0"/>
    <n v="58"/>
    <b v="1"/>
    <x v="11"/>
    <n v="112"/>
    <n v="87.103399999999993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x v="0"/>
    <n v="1433735400"/>
    <n v="1429306520"/>
    <b v="0"/>
    <n v="44"/>
    <b v="1"/>
    <x v="11"/>
    <n v="132"/>
    <n v="75.113600000000005"/>
    <x v="4"/>
  </r>
  <r>
    <n v="2164"/>
    <s v="Rosaline debut record"/>
    <s v="South Florida roots country/rock outfit's long awaited debut record"/>
    <n v="5500"/>
    <n v="5645"/>
    <x v="0"/>
    <x v="0"/>
    <x v="0"/>
    <n v="1466827140"/>
    <n v="1464196414"/>
    <b v="0"/>
    <n v="83"/>
    <b v="1"/>
    <x v="11"/>
    <n v="103"/>
    <n v="68.012"/>
    <x v="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x v="3"/>
    <n v="1460127635"/>
    <n v="1457539235"/>
    <b v="0"/>
    <n v="117"/>
    <b v="1"/>
    <x v="11"/>
    <n v="139"/>
    <n v="29.623899999999999"/>
    <x v="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x v="0"/>
    <n v="1417813618"/>
    <n v="1413922018"/>
    <b v="0"/>
    <n v="32"/>
    <b v="1"/>
    <x v="11"/>
    <n v="147"/>
    <n v="91.625"/>
    <x v="4"/>
  </r>
  <r>
    <n v="2167"/>
    <s v="Planes and Planets needs to get their EP finished!!"/>
    <s v="We need YOUR HELP to take one more step to this make release sound amazing!"/>
    <n v="150"/>
    <n v="180"/>
    <x v="0"/>
    <x v="0"/>
    <x v="0"/>
    <n v="1347672937"/>
    <n v="1346463337"/>
    <b v="0"/>
    <n v="8"/>
    <b v="1"/>
    <x v="11"/>
    <n v="120"/>
    <n v="22.5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x v="0"/>
    <n v="1486702800"/>
    <n v="1484058261"/>
    <b v="0"/>
    <n v="340"/>
    <b v="1"/>
    <x v="11"/>
    <n v="122"/>
    <n v="64.366699999999994"/>
    <x v="4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x v="0"/>
    <n v="1488473351"/>
    <n v="1488214151"/>
    <b v="0"/>
    <n v="7"/>
    <b v="1"/>
    <x v="11"/>
    <n v="100"/>
    <n v="21.857099999999999"/>
    <x v="4"/>
  </r>
  <r>
    <n v="2170"/>
    <s v="STETSON'S NEW EP"/>
    <s v="We are a hard rock band from Northern California trying to raise $350 for our next EP. Be a part of our journey!"/>
    <n v="350"/>
    <n v="633"/>
    <x v="0"/>
    <x v="0"/>
    <x v="0"/>
    <n v="1440266422"/>
    <n v="1436810422"/>
    <b v="0"/>
    <n v="19"/>
    <b v="1"/>
    <x v="11"/>
    <n v="181"/>
    <n v="33.315800000000003"/>
    <x v="4"/>
  </r>
  <r>
    <n v="2171"/>
    <s v="Brainspoonâ€™s New Record"/>
    <s v="Like records? We do, too! Help this Los Angeles based rock 'n' roll band get their new album out on vinyl!"/>
    <n v="4000"/>
    <n v="4243"/>
    <x v="0"/>
    <x v="0"/>
    <x v="0"/>
    <n v="1434949200"/>
    <n v="1431903495"/>
    <b v="0"/>
    <n v="47"/>
    <b v="1"/>
    <x v="11"/>
    <n v="106"/>
    <n v="90.276600000000002"/>
    <x v="4"/>
  </r>
  <r>
    <n v="2172"/>
    <s v="Hollow point 9, Sins Of Yesterday CD"/>
    <s v="hey friends. We are Hollow Point 9._x000d_We are calling on you to help us._x000d_In our journey to make our debut album."/>
    <n v="1000"/>
    <n v="1000"/>
    <x v="0"/>
    <x v="0"/>
    <x v="0"/>
    <n v="1429365320"/>
    <n v="1426773320"/>
    <b v="0"/>
    <n v="13"/>
    <b v="1"/>
    <x v="11"/>
    <n v="100"/>
    <n v="76.923100000000005"/>
    <x v="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x v="0"/>
    <n v="1378785540"/>
    <n v="1376066243"/>
    <b v="0"/>
    <n v="90"/>
    <b v="1"/>
    <x v="11"/>
    <n v="127"/>
    <n v="59.2333"/>
    <x v="4"/>
  </r>
  <r>
    <n v="2174"/>
    <s v="Chivo Funge and the Extensions"/>
    <s v="Chivo and his band of miscreants present their debut album _x000d_'Blind Energy' ...we think you are going to like it."/>
    <n v="4000"/>
    <n v="4119"/>
    <x v="0"/>
    <x v="1"/>
    <x v="1"/>
    <n v="1462453307"/>
    <n v="1459861307"/>
    <b v="0"/>
    <n v="63"/>
    <b v="1"/>
    <x v="11"/>
    <n v="103"/>
    <n v="65.381"/>
    <x v="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x v="0"/>
    <n v="1469059986"/>
    <n v="1468455186"/>
    <b v="0"/>
    <n v="26"/>
    <b v="1"/>
    <x v="11"/>
    <n v="250"/>
    <n v="67.307699999999997"/>
    <x v="4"/>
  </r>
  <r>
    <n v="2176"/>
    <s v="Mike Farley Band - New Album!"/>
    <s v="The Mike Farley Band has re-assembled its original line up and needs your help to make a new full-length album!"/>
    <n v="5000"/>
    <n v="6301"/>
    <x v="0"/>
    <x v="0"/>
    <x v="0"/>
    <n v="1430579509"/>
    <n v="1427987509"/>
    <b v="0"/>
    <n v="71"/>
    <b v="1"/>
    <x v="11"/>
    <n v="126"/>
    <n v="88.746499999999997"/>
    <x v="4"/>
  </r>
  <r>
    <n v="2177"/>
    <s v="Nobody Rides For Free ~ Stone Horse"/>
    <s v="Stone Horse ~ _x000d_Doing what they do best, laying down honest and _x000d_proper Rock-n-Roll guaranteed to soothe your soul!"/>
    <n v="2500"/>
    <n v="2503"/>
    <x v="0"/>
    <x v="0"/>
    <x v="0"/>
    <n v="1465192867"/>
    <n v="1463032867"/>
    <b v="0"/>
    <n v="38"/>
    <b v="1"/>
    <x v="11"/>
    <n v="100"/>
    <n v="65.868399999999994"/>
    <x v="4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x v="0"/>
    <n v="1484752597"/>
    <n v="1482160597"/>
    <b v="0"/>
    <n v="859"/>
    <b v="1"/>
    <x v="11"/>
    <n v="139"/>
    <n v="40.349200000000003"/>
    <x v="4"/>
  </r>
  <r>
    <n v="2179"/>
    <s v="Woodhouse EP"/>
    <s v="Woodhouse is making an EP!  If you are a fan of whiskey and loud guitars, contribute to the cause!"/>
    <n v="1000"/>
    <n v="1614"/>
    <x v="0"/>
    <x v="0"/>
    <x v="0"/>
    <n v="1428725192"/>
    <n v="1426133192"/>
    <b v="0"/>
    <n v="21"/>
    <b v="1"/>
    <x v="11"/>
    <n v="161"/>
    <n v="76.857100000000003"/>
    <x v="4"/>
  </r>
  <r>
    <n v="2180"/>
    <s v="FOUR STAR MARY &quot;PIECES&quot;"/>
    <s v="Help fund the new record by independent alternative rockers FOUR STAR MARY &quot;PIECES&quot;"/>
    <n v="5000"/>
    <n v="5359.21"/>
    <x v="0"/>
    <x v="0"/>
    <x v="0"/>
    <n v="1447434268"/>
    <n v="1443801868"/>
    <b v="0"/>
    <n v="78"/>
    <b v="1"/>
    <x v="11"/>
    <n v="107"/>
    <n v="68.707800000000006"/>
    <x v="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x v="0"/>
    <n v="1487635653"/>
    <n v="1486426053"/>
    <b v="0"/>
    <n v="53"/>
    <b v="1"/>
    <x v="32"/>
    <n v="153"/>
    <n v="57.773600000000002"/>
    <x v="6"/>
  </r>
  <r>
    <n v="2182"/>
    <s v="Broken World - A Post-Apocalypse Tabletop RPG"/>
    <s v="An incredibly comprehensive tabletop rpg book for the post apocalypse, inspired by Dungeon World."/>
    <n v="3000"/>
    <n v="15725"/>
    <x v="0"/>
    <x v="5"/>
    <x v="5"/>
    <n v="1412285825"/>
    <n v="1409261825"/>
    <b v="0"/>
    <n v="356"/>
    <b v="1"/>
    <x v="32"/>
    <n v="524"/>
    <n v="44.171300000000002"/>
    <x v="6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x v="0"/>
    <n v="1486616400"/>
    <n v="1484037977"/>
    <b v="0"/>
    <n v="279"/>
    <b v="1"/>
    <x v="32"/>
    <n v="489"/>
    <n v="31.566299999999998"/>
    <x v="6"/>
  </r>
  <r>
    <n v="2184"/>
    <s v="Liguria"/>
    <s v="Trading beautiful colors on behalf of the bishop! Become the best merchant of the Fresco World in this innovative game by Queen Games."/>
    <n v="10000"/>
    <n v="28474"/>
    <x v="0"/>
    <x v="0"/>
    <x v="0"/>
    <n v="1453737600"/>
    <n v="1452530041"/>
    <b v="1"/>
    <n v="266"/>
    <b v="1"/>
    <x v="32"/>
    <n v="285"/>
    <n v="107.04510000000001"/>
    <x v="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x v="1"/>
    <n v="1364286239"/>
    <n v="1360830239"/>
    <b v="0"/>
    <n v="623"/>
    <b v="1"/>
    <x v="32"/>
    <n v="1857"/>
    <n v="149.03450000000001"/>
    <x v="6"/>
  </r>
  <r>
    <n v="2186"/>
    <s v="Latitude 90Â° : The Origin"/>
    <s v="The real-time digital social deduction game where there's no moderator, no sleeping, and no dying."/>
    <n v="20000"/>
    <n v="21935"/>
    <x v="0"/>
    <x v="0"/>
    <x v="0"/>
    <n v="1473213600"/>
    <n v="1470062743"/>
    <b v="0"/>
    <n v="392"/>
    <b v="1"/>
    <x v="32"/>
    <n v="110"/>
    <n v="55.956600000000002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x v="0"/>
    <n v="1428033540"/>
    <n v="1425531666"/>
    <b v="1"/>
    <n v="3562"/>
    <b v="1"/>
    <x v="32"/>
    <n v="1015"/>
    <n v="56.970399999999998"/>
    <x v="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x v="2"/>
    <n v="1477414800"/>
    <n v="1474380241"/>
    <b v="0"/>
    <n v="514"/>
    <b v="1"/>
    <x v="32"/>
    <n v="412"/>
    <n v="44.056399999999996"/>
    <x v="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x v="1"/>
    <n v="1461276000"/>
    <n v="1460055300"/>
    <b v="0"/>
    <n v="88"/>
    <b v="1"/>
    <x v="32"/>
    <n v="503"/>
    <n v="68.625"/>
    <x v="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x v="0"/>
    <n v="1458716340"/>
    <n v="1455721204"/>
    <b v="0"/>
    <n v="537"/>
    <b v="1"/>
    <x v="32"/>
    <n v="185"/>
    <n v="65.318399999999997"/>
    <x v="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x v="1"/>
    <n v="1487102427"/>
    <n v="1486065627"/>
    <b v="0"/>
    <n v="25"/>
    <b v="1"/>
    <x v="32"/>
    <n v="120"/>
    <n v="35.92"/>
    <x v="6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x v="1"/>
    <n v="1481842800"/>
    <n v="1479414344"/>
    <b v="0"/>
    <n v="3238"/>
    <b v="1"/>
    <x v="32"/>
    <n v="1081"/>
    <n v="40.070700000000002"/>
    <x v="6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x v="0"/>
    <n v="1479704340"/>
    <n v="1477043072"/>
    <b v="0"/>
    <n v="897"/>
    <b v="1"/>
    <x v="32"/>
    <n v="452"/>
    <n v="75.6477"/>
    <x v="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x v="0"/>
    <n v="1459012290"/>
    <n v="1456423890"/>
    <b v="0"/>
    <n v="878"/>
    <b v="1"/>
    <x v="32"/>
    <n v="537"/>
    <n v="61.203899999999997"/>
    <x v="6"/>
  </r>
  <r>
    <n v="2195"/>
    <s v="Purgatoria: City of Angels"/>
    <s v="A gritty, noir tabletop RPG with a fast-paced combo-based battle system."/>
    <n v="4600"/>
    <n v="5535"/>
    <x v="0"/>
    <x v="0"/>
    <x v="0"/>
    <n v="1439317900"/>
    <n v="1436725900"/>
    <b v="0"/>
    <n v="115"/>
    <b v="1"/>
    <x v="32"/>
    <n v="120"/>
    <n v="48.130400000000002"/>
    <x v="6"/>
  </r>
  <r>
    <n v="2196"/>
    <s v="LACORSA Grand Prix Game (relaunch)"/>
    <s v="Race your friends in style with this classic Grand Prix game."/>
    <n v="14000"/>
    <n v="15937"/>
    <x v="0"/>
    <x v="0"/>
    <x v="0"/>
    <n v="1480662000"/>
    <n v="1478000502"/>
    <b v="0"/>
    <n v="234"/>
    <b v="1"/>
    <x v="32"/>
    <n v="114"/>
    <n v="68.106800000000007"/>
    <x v="6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x v="0"/>
    <n v="1425132059"/>
    <n v="1422540059"/>
    <b v="0"/>
    <n v="4330"/>
    <b v="1"/>
    <x v="32"/>
    <n v="951"/>
    <n v="65.891300000000001"/>
    <x v="6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x v="0"/>
    <n v="1447507200"/>
    <n v="1444911600"/>
    <b v="0"/>
    <n v="651"/>
    <b v="1"/>
    <x v="32"/>
    <n v="133"/>
    <n v="81.654399999999995"/>
    <x v="6"/>
  </r>
  <r>
    <n v="2199"/>
    <s v="Decadolo. Flip it!"/>
    <s v="A new strategic board game designed to flip out your opponent."/>
    <n v="9000"/>
    <n v="13228"/>
    <x v="0"/>
    <x v="17"/>
    <x v="3"/>
    <n v="1444903198"/>
    <n v="1442311198"/>
    <b v="1"/>
    <n v="251"/>
    <b v="1"/>
    <x v="32"/>
    <n v="147"/>
    <n v="52.7012"/>
    <x v="6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x v="1"/>
    <n v="1436151600"/>
    <n v="1433775668"/>
    <b v="0"/>
    <n v="263"/>
    <b v="1"/>
    <x v="32"/>
    <n v="542"/>
    <n v="41.228099999999998"/>
    <x v="6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x v="1"/>
    <n v="1358367565"/>
    <n v="1357157965"/>
    <b v="0"/>
    <n v="28"/>
    <b v="1"/>
    <x v="15"/>
    <n v="383"/>
    <n v="15.035399999999999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x v="0"/>
    <n v="1351801368"/>
    <n v="1349209368"/>
    <b v="0"/>
    <n v="721"/>
    <b v="1"/>
    <x v="15"/>
    <n v="704"/>
    <n v="39.066899999999997"/>
    <x v="4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x v="5"/>
    <n v="1443127082"/>
    <n v="1440535082"/>
    <b v="0"/>
    <n v="50"/>
    <b v="1"/>
    <x v="15"/>
    <n v="110"/>
    <n v="43.82"/>
    <x v="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x v="0"/>
    <n v="1362814119"/>
    <n v="1360222119"/>
    <b v="0"/>
    <n v="73"/>
    <b v="1"/>
    <x v="15"/>
    <n v="133"/>
    <n v="27.301400000000001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x v="0"/>
    <n v="1338579789"/>
    <n v="1335987789"/>
    <b v="0"/>
    <n v="27"/>
    <b v="1"/>
    <x v="15"/>
    <n v="152"/>
    <n v="42.222200000000001"/>
    <x v="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x v="0"/>
    <n v="1334556624"/>
    <n v="1333001424"/>
    <b v="0"/>
    <n v="34"/>
    <b v="1"/>
    <x v="15"/>
    <n v="103"/>
    <n v="33.235300000000002"/>
    <x v="4"/>
  </r>
  <r>
    <n v="2207"/>
    <s v="Piece of Happy"/>
    <s v="Each piece has a story behind it. Not of some life drama but of an experience you live whilst listening; Happiness evoking"/>
    <n v="2000"/>
    <n v="2000"/>
    <x v="0"/>
    <x v="0"/>
    <x v="0"/>
    <n v="1384580373"/>
    <n v="1381984773"/>
    <b v="0"/>
    <n v="7"/>
    <b v="1"/>
    <x v="15"/>
    <n v="100"/>
    <n v="285.71429999999998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x v="0"/>
    <n v="1333771200"/>
    <n v="1328649026"/>
    <b v="0"/>
    <n v="24"/>
    <b v="1"/>
    <x v="15"/>
    <n v="102"/>
    <n v="42.333300000000001"/>
    <x v="4"/>
  </r>
  <r>
    <n v="2209"/>
    <s v="NYPC's North American (+ Colombia!) Tour May 2014 - Part 2"/>
    <s v="Support us and pledge for rewards on our new bigger Tour of the US, Canada and Colombia!"/>
    <n v="500"/>
    <n v="754"/>
    <x v="0"/>
    <x v="1"/>
    <x v="1"/>
    <n v="1397516400"/>
    <n v="1396524644"/>
    <b v="0"/>
    <n v="15"/>
    <b v="1"/>
    <x v="15"/>
    <n v="151"/>
    <n v="50.2667"/>
    <x v="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x v="0"/>
    <n v="1334424960"/>
    <n v="1329442510"/>
    <b v="0"/>
    <n v="72"/>
    <b v="1"/>
    <x v="15"/>
    <n v="111"/>
    <n v="61.902799999999999"/>
    <x v="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x v="0"/>
    <n v="1397113140"/>
    <n v="1395168625"/>
    <b v="0"/>
    <n v="120"/>
    <b v="1"/>
    <x v="15"/>
    <n v="196"/>
    <n v="40.75"/>
    <x v="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x v="0"/>
    <n v="1383526800"/>
    <n v="1380650177"/>
    <b v="0"/>
    <n v="123"/>
    <b v="1"/>
    <x v="15"/>
    <n v="114"/>
    <n v="55.796700000000001"/>
    <x v="4"/>
  </r>
  <r>
    <n v="2213"/>
    <s v="WINTER WALK WITH ME ~ Hasenfang Album"/>
    <s v="NOTE: THIS PROJECT IS ALREADY 100% FUNDED!!! _x000d_This is an &quot;Extended Campaign Run&quot; for anyone who wants a CD of my seventh solo album."/>
    <n v="5"/>
    <n v="10"/>
    <x v="0"/>
    <x v="0"/>
    <x v="0"/>
    <n v="1431719379"/>
    <n v="1429127379"/>
    <b v="0"/>
    <n v="1"/>
    <b v="1"/>
    <x v="15"/>
    <n v="200"/>
    <n v="10"/>
    <x v="4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x v="0"/>
    <n v="1391713248"/>
    <n v="1389121248"/>
    <b v="0"/>
    <n v="24"/>
    <b v="1"/>
    <x v="15"/>
    <n v="293"/>
    <n v="73.125399999999999"/>
    <x v="4"/>
  </r>
  <r>
    <n v="2215"/>
    <s v="&quot;Something to See, Not to Say&quot; - Anemometer's First EP Album"/>
    <s v="Ambient Electro Grind-fest!"/>
    <n v="550"/>
    <n v="860"/>
    <x v="0"/>
    <x v="0"/>
    <x v="0"/>
    <n v="1331621940"/>
    <n v="1329671572"/>
    <b v="0"/>
    <n v="33"/>
    <b v="1"/>
    <x v="15"/>
    <n v="156"/>
    <n v="26.060600000000001"/>
    <x v="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x v="0"/>
    <n v="1437674545"/>
    <n v="1436464945"/>
    <b v="0"/>
    <n v="14"/>
    <b v="1"/>
    <x v="15"/>
    <n v="106"/>
    <n v="22.642900000000001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x v="0"/>
    <n v="1446451200"/>
    <n v="1445539113"/>
    <b v="0"/>
    <n v="9"/>
    <b v="1"/>
    <x v="15"/>
    <n v="101"/>
    <n v="47.222200000000001"/>
    <x v="4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x v="0"/>
    <n v="1346198400"/>
    <n v="1344281383"/>
    <b v="0"/>
    <n v="76"/>
    <b v="1"/>
    <x v="15"/>
    <n v="123"/>
    <n v="32.3245"/>
    <x v="4"/>
  </r>
  <r>
    <n v="2219"/>
    <s v="Moments by eBurner"/>
    <s v="An album that illustrates events in our lives, whether trivial or significant, through the tones of electronic music."/>
    <n v="1000"/>
    <n v="1015"/>
    <x v="0"/>
    <x v="0"/>
    <x v="0"/>
    <n v="1440004512"/>
    <n v="1437412512"/>
    <b v="0"/>
    <n v="19"/>
    <b v="1"/>
    <x v="15"/>
    <n v="102"/>
    <n v="53.421100000000003"/>
    <x v="4"/>
  </r>
  <r>
    <n v="2220"/>
    <s v="Be Part of Darkpine's Debut EP"/>
    <s v="Darkpine is recording and releasing a 5-track EP within the coming months this summer and hopes for your support."/>
    <n v="3500"/>
    <n v="3540"/>
    <x v="0"/>
    <x v="0"/>
    <x v="0"/>
    <n v="1374888436"/>
    <n v="1372296436"/>
    <b v="0"/>
    <n v="69"/>
    <b v="1"/>
    <x v="15"/>
    <n v="101"/>
    <n v="51.304299999999998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x v="0"/>
    <n v="1461369600"/>
    <n v="1458748809"/>
    <b v="0"/>
    <n v="218"/>
    <b v="1"/>
    <x v="32"/>
    <n v="108"/>
    <n v="37.197200000000002"/>
    <x v="6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x v="0"/>
    <n v="1327776847"/>
    <n v="1325184847"/>
    <b v="0"/>
    <n v="30"/>
    <b v="1"/>
    <x v="32"/>
    <n v="163"/>
    <n v="27.1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x v="5"/>
    <n v="1435418568"/>
    <n v="1432826568"/>
    <b v="0"/>
    <n v="100"/>
    <b v="1"/>
    <x v="32"/>
    <n v="106"/>
    <n v="206.31"/>
    <x v="6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x v="0"/>
    <n v="1477767600"/>
    <n v="1475337675"/>
    <b v="0"/>
    <n v="296"/>
    <b v="1"/>
    <x v="32"/>
    <n v="243"/>
    <n v="82.145300000000006"/>
    <x v="6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x v="1"/>
    <n v="1411326015"/>
    <n v="1408734015"/>
    <b v="0"/>
    <n v="1204"/>
    <b v="1"/>
    <x v="32"/>
    <n v="945"/>
    <n v="164.79650000000001"/>
    <x v="6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x v="0"/>
    <n v="1455253140"/>
    <n v="1452625822"/>
    <b v="0"/>
    <n v="321"/>
    <b v="1"/>
    <x v="32"/>
    <n v="108"/>
    <n v="60.820300000000003"/>
    <x v="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x v="1"/>
    <n v="1384374155"/>
    <n v="1381778555"/>
    <b v="0"/>
    <n v="301"/>
    <b v="1"/>
    <x v="32"/>
    <n v="157"/>
    <n v="67.970100000000002"/>
    <x v="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x v="3"/>
    <n v="1439707236"/>
    <n v="1437115236"/>
    <b v="0"/>
    <n v="144"/>
    <b v="1"/>
    <x v="32"/>
    <n v="1174"/>
    <n v="81.561800000000005"/>
    <x v="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x v="0"/>
    <n v="1378180800"/>
    <n v="1375113391"/>
    <b v="0"/>
    <n v="539"/>
    <b v="1"/>
    <x v="32"/>
    <n v="171"/>
    <n v="25.4255"/>
    <x v="6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x v="0"/>
    <n v="1398460127"/>
    <n v="1395868127"/>
    <b v="0"/>
    <n v="498"/>
    <b v="1"/>
    <x v="32"/>
    <n v="126"/>
    <n v="21.498000000000001"/>
    <x v="6"/>
  </r>
  <r>
    <n v="2231"/>
    <s v="Kingdom"/>
    <s v="A game about communities by Ben Robbins, creator of Microscope. Do you change the Kingdom or does the Kingdom change you?"/>
    <n v="2500"/>
    <n v="30303.24"/>
    <x v="0"/>
    <x v="0"/>
    <x v="0"/>
    <n v="1372136400"/>
    <n v="1369864301"/>
    <b v="0"/>
    <n v="1113"/>
    <b v="1"/>
    <x v="32"/>
    <n v="1212"/>
    <n v="27.226600000000001"/>
    <x v="6"/>
  </r>
  <r>
    <n v="2232"/>
    <s v="Backstory Cards"/>
    <s v="Backstory Cards help you and your friends create vibrant backstories for roleplaying games, no matter the system or genre."/>
    <n v="5000"/>
    <n v="24790"/>
    <x v="0"/>
    <x v="0"/>
    <x v="0"/>
    <n v="1405738800"/>
    <n v="1402945408"/>
    <b v="0"/>
    <n v="988"/>
    <b v="1"/>
    <x v="32"/>
    <n v="496"/>
    <n v="25.091100000000001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x v="1"/>
    <n v="1450051200"/>
    <n v="1448269539"/>
    <b v="0"/>
    <n v="391"/>
    <b v="1"/>
    <x v="32"/>
    <n v="332"/>
    <n v="21.2302"/>
    <x v="6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x v="0"/>
    <n v="1483645647"/>
    <n v="1481053647"/>
    <b v="0"/>
    <n v="28"/>
    <b v="1"/>
    <x v="32"/>
    <n v="1165"/>
    <n v="41.607100000000003"/>
    <x v="6"/>
  </r>
  <r>
    <n v="2235"/>
    <s v="Miniature Scenery Terrain for Tabletop gaming and Wargames"/>
    <s v="An amazing set of sceneries to create unique atmospheres for your tabletop gaming."/>
    <n v="13000"/>
    <n v="19931"/>
    <x v="0"/>
    <x v="5"/>
    <x v="5"/>
    <n v="1427585511"/>
    <n v="1424997111"/>
    <b v="0"/>
    <n v="147"/>
    <b v="1"/>
    <x v="32"/>
    <n v="153"/>
    <n v="135.58500000000001"/>
    <x v="6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x v="0"/>
    <n v="1454338123"/>
    <n v="1451746123"/>
    <b v="0"/>
    <n v="680"/>
    <b v="1"/>
    <x v="32"/>
    <n v="537"/>
    <n v="22.116199999999999"/>
    <x v="6"/>
  </r>
  <r>
    <n v="2237"/>
    <s v="Monster Mansion"/>
    <s v="A real-time cooperative adventure for 2-8 players. Defeat legendary monsters to earn gold and escape before the time RUNS OUT!"/>
    <n v="18000"/>
    <n v="63527"/>
    <x v="0"/>
    <x v="0"/>
    <x v="0"/>
    <n v="1415779140"/>
    <n v="1412294683"/>
    <b v="0"/>
    <n v="983"/>
    <b v="1"/>
    <x v="32"/>
    <n v="353"/>
    <n v="64.625600000000006"/>
    <x v="6"/>
  </r>
  <r>
    <n v="2238"/>
    <s v="28mm Fantasy Miniature range Feral Orcs!"/>
    <s v="28mm Fantasy Miniature Range in leadfree white metal: Orcs, wolves and more."/>
    <n v="4000"/>
    <n v="5496"/>
    <x v="0"/>
    <x v="12"/>
    <x v="3"/>
    <n v="1489157716"/>
    <n v="1486565716"/>
    <b v="0"/>
    <n v="79"/>
    <b v="1"/>
    <x v="32"/>
    <n v="137"/>
    <n v="69.569599999999994"/>
    <x v="6"/>
  </r>
  <r>
    <n v="2239"/>
    <s v="Pro Tabletop Gaming Audio Collection"/>
    <s v="Next stretch goal unlocks at $33,000 and/or 500 backers unlocks 2 bonus stretch goals."/>
    <n v="25000"/>
    <n v="32006.67"/>
    <x v="0"/>
    <x v="0"/>
    <x v="0"/>
    <n v="1385870520"/>
    <n v="1382742014"/>
    <b v="0"/>
    <n v="426"/>
    <b v="1"/>
    <x v="32"/>
    <n v="128"/>
    <n v="75.132999999999996"/>
    <x v="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x v="0"/>
    <n v="1461354544"/>
    <n v="1458762544"/>
    <b v="0"/>
    <n v="96"/>
    <b v="1"/>
    <x v="32"/>
    <n v="271"/>
    <n v="140.97919999999999"/>
    <x v="6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x v="1"/>
    <n v="1488484300"/>
    <n v="1485892300"/>
    <b v="0"/>
    <n v="163"/>
    <b v="1"/>
    <x v="32"/>
    <n v="806"/>
    <n v="49.4724"/>
    <x v="6"/>
  </r>
  <r>
    <n v="2242"/>
    <s v="The Princess Bride Playing Cards from USPCC"/>
    <s v="Inconceivable! An amazing new illustrative deck based on The Princess Bride movie."/>
    <n v="10000"/>
    <n v="136009.76"/>
    <x v="0"/>
    <x v="0"/>
    <x v="0"/>
    <n v="1385521320"/>
    <n v="1382449733"/>
    <b v="0"/>
    <n v="2525"/>
    <b v="1"/>
    <x v="32"/>
    <n v="1360"/>
    <n v="53.865299999999998"/>
    <x v="6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x v="0"/>
    <n v="1489374000"/>
    <n v="1488823290"/>
    <b v="0"/>
    <n v="2035"/>
    <b v="1"/>
    <x v="32"/>
    <n v="930250"/>
    <n v="4.5712999999999999"/>
    <x v="6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x v="0"/>
    <n v="1476649800"/>
    <n v="1475609946"/>
    <b v="0"/>
    <n v="290"/>
    <b v="1"/>
    <x v="32"/>
    <n v="377"/>
    <n v="65.003399999999999"/>
    <x v="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x v="0"/>
    <n v="1393005600"/>
    <n v="1390323617"/>
    <b v="0"/>
    <n v="1980"/>
    <b v="1"/>
    <x v="32"/>
    <n v="2647"/>
    <n v="53.475299999999997"/>
    <x v="6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x v="1"/>
    <n v="1441393210"/>
    <n v="1438801210"/>
    <b v="0"/>
    <n v="57"/>
    <b v="1"/>
    <x v="32"/>
    <n v="100"/>
    <n v="43.912300000000002"/>
    <x v="6"/>
  </r>
  <r>
    <n v="2247"/>
    <s v="Foragers"/>
    <s v="Take on the role of an ancient forager in this fun strategy game from the designer of Biblios."/>
    <n v="18500"/>
    <n v="19324"/>
    <x v="0"/>
    <x v="0"/>
    <x v="0"/>
    <n v="1438185565"/>
    <n v="1436975965"/>
    <b v="0"/>
    <n v="380"/>
    <b v="1"/>
    <x v="32"/>
    <n v="104"/>
    <n v="50.852600000000002"/>
    <x v="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x v="1"/>
    <n v="1481749278"/>
    <n v="1479157278"/>
    <b v="0"/>
    <n v="128"/>
    <b v="1"/>
    <x v="32"/>
    <n v="107"/>
    <n v="58.632800000000003"/>
    <x v="6"/>
  </r>
  <r>
    <n v="2249"/>
    <s v="Centurion: Legionaries of Rome"/>
    <s v="March with the legions against the enemies of Rome in this role-playing game of military adventures."/>
    <n v="3500"/>
    <n v="5907"/>
    <x v="0"/>
    <x v="0"/>
    <x v="0"/>
    <n v="1364917965"/>
    <n v="1362329565"/>
    <b v="0"/>
    <n v="180"/>
    <b v="1"/>
    <x v="32"/>
    <n v="169"/>
    <n v="32.816699999999997"/>
    <x v="6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x v="0"/>
    <n v="1480727273"/>
    <n v="1478131673"/>
    <b v="0"/>
    <n v="571"/>
    <b v="1"/>
    <x v="32"/>
    <n v="975"/>
    <n v="426.93169999999998"/>
    <x v="6"/>
  </r>
  <r>
    <n v="2251"/>
    <s v="Werewolf: Full Moon Expansion"/>
    <s v="A great game full of lying, scheming, and werewolves.  Now with additional characters to add even more mayhem!"/>
    <n v="8500"/>
    <n v="11428.19"/>
    <x v="0"/>
    <x v="0"/>
    <x v="0"/>
    <n v="1408177077"/>
    <n v="1406362677"/>
    <b v="0"/>
    <n v="480"/>
    <b v="1"/>
    <x v="32"/>
    <n v="134"/>
    <n v="23.808700000000002"/>
    <x v="6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x v="3"/>
    <n v="1470469938"/>
    <n v="1469173938"/>
    <b v="0"/>
    <n v="249"/>
    <b v="1"/>
    <x v="32"/>
    <n v="272"/>
    <n v="98.413700000000006"/>
    <x v="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x v="0"/>
    <n v="1447862947"/>
    <n v="1445267347"/>
    <b v="0"/>
    <n v="84"/>
    <b v="1"/>
    <x v="32"/>
    <n v="113"/>
    <n v="107.3214"/>
    <x v="6"/>
  </r>
  <r>
    <n v="2254"/>
    <s v="Green Couch Games Limited: FrogFlip!"/>
    <s v="A dexterity microgame by father/daughter team, Jason and Claire Kotarski. Make 100 project."/>
    <n v="500"/>
    <n v="2299"/>
    <x v="0"/>
    <x v="0"/>
    <x v="0"/>
    <n v="1485271968"/>
    <n v="1484667168"/>
    <b v="0"/>
    <n v="197"/>
    <b v="1"/>
    <x v="32"/>
    <n v="460"/>
    <n v="11.6701"/>
    <x v="6"/>
  </r>
  <r>
    <n v="2255"/>
    <s v="Jumbo Jets - Jet Set Expansion Set #2"/>
    <s v="This is the second set of 5 expansions for our route-building game, Jet Set!"/>
    <n v="3950"/>
    <n v="11323"/>
    <x v="0"/>
    <x v="0"/>
    <x v="0"/>
    <n v="1462661451"/>
    <n v="1460069451"/>
    <b v="0"/>
    <n v="271"/>
    <b v="1"/>
    <x v="32"/>
    <n v="287"/>
    <n v="41.782299999999999"/>
    <x v="6"/>
  </r>
  <r>
    <n v="2256"/>
    <s v="Bitcoin Empire"/>
    <s v="Build your crypto-currency empire and sabotage your opponents. A deck building, card game. 2-4 players. 15 minutes."/>
    <n v="480"/>
    <n v="1069"/>
    <x v="0"/>
    <x v="1"/>
    <x v="1"/>
    <n v="1479811846"/>
    <n v="1478602246"/>
    <b v="0"/>
    <n v="50"/>
    <b v="1"/>
    <x v="32"/>
    <n v="223"/>
    <n v="21.38"/>
    <x v="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x v="1"/>
    <n v="1466377200"/>
    <n v="1463351329"/>
    <b v="0"/>
    <n v="169"/>
    <b v="1"/>
    <x v="32"/>
    <n v="636"/>
    <n v="94.1036"/>
    <x v="6"/>
  </r>
  <r>
    <n v="2258"/>
    <s v="A Sundered World"/>
    <s v="A Dungeon World campaign setting that takes place after the end of the worlds."/>
    <n v="2200"/>
    <n v="3223"/>
    <x v="0"/>
    <x v="0"/>
    <x v="0"/>
    <n v="1434045687"/>
    <n v="1431453687"/>
    <b v="0"/>
    <n v="205"/>
    <b v="1"/>
    <x v="32"/>
    <n v="147"/>
    <n v="15.722"/>
    <x v="6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x v="1"/>
    <n v="1481224736"/>
    <n v="1480360736"/>
    <b v="0"/>
    <n v="206"/>
    <b v="1"/>
    <x v="32"/>
    <n v="1867"/>
    <n v="90.635900000000007"/>
    <x v="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x v="0"/>
    <n v="1395876250"/>
    <n v="1393287850"/>
    <b v="0"/>
    <n v="84"/>
    <b v="1"/>
    <x v="32"/>
    <n v="327"/>
    <n v="97.297600000000003"/>
    <x v="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x v="2"/>
    <n v="1487093020"/>
    <n v="1485278620"/>
    <b v="0"/>
    <n v="210"/>
    <b v="1"/>
    <x v="32"/>
    <n v="780"/>
    <n v="37.119"/>
    <x v="6"/>
  </r>
  <r>
    <n v="2262"/>
    <s v="Riders: A Game About Cheating Doomsday"/>
    <s v="An RPG about mortal servants of the Horsemen of the Apocalypse deciding to not end the world."/>
    <n v="3300"/>
    <n v="5087"/>
    <x v="0"/>
    <x v="0"/>
    <x v="0"/>
    <n v="1416268800"/>
    <n v="1413295358"/>
    <b v="0"/>
    <n v="181"/>
    <b v="1"/>
    <x v="32"/>
    <n v="154"/>
    <n v="28.105"/>
    <x v="6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x v="9"/>
    <n v="1422734313"/>
    <n v="1420919913"/>
    <b v="0"/>
    <n v="60"/>
    <b v="1"/>
    <x v="32"/>
    <n v="116"/>
    <n v="144.4333"/>
    <x v="6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x v="0"/>
    <n v="1463972400"/>
    <n v="1462543114"/>
    <b v="0"/>
    <n v="445"/>
    <b v="1"/>
    <x v="32"/>
    <n v="180"/>
    <n v="24.2742"/>
    <x v="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x v="1"/>
    <n v="1479846507"/>
    <n v="1479241707"/>
    <b v="0"/>
    <n v="17"/>
    <b v="1"/>
    <x v="32"/>
    <n v="299"/>
    <n v="35.117600000000003"/>
    <x v="6"/>
  </r>
  <r>
    <n v="2266"/>
    <s v="GOAT LORDS."/>
    <s v="Want to be LORD OF THE GOATS? Start building your herd using thievery, magic, bombs and mostly goats."/>
    <n v="1500"/>
    <n v="4804"/>
    <x v="0"/>
    <x v="0"/>
    <x v="0"/>
    <n v="1461722400"/>
    <n v="1460235592"/>
    <b v="0"/>
    <n v="194"/>
    <b v="1"/>
    <x v="32"/>
    <n v="320"/>
    <n v="24.762899999999998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x v="0"/>
    <n v="1419123600"/>
    <n v="1416945297"/>
    <b v="0"/>
    <n v="404"/>
    <b v="1"/>
    <x v="32"/>
    <n v="381"/>
    <n v="188.37870000000001"/>
    <x v="6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x v="0"/>
    <n v="1489283915"/>
    <n v="1486691915"/>
    <b v="0"/>
    <n v="194"/>
    <b v="1"/>
    <x v="32"/>
    <n v="103"/>
    <n v="148.08250000000001"/>
    <x v="6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x v="0"/>
    <n v="1488862800"/>
    <n v="1486745663"/>
    <b v="0"/>
    <n v="902"/>
    <b v="1"/>
    <x v="32"/>
    <n v="1802"/>
    <n v="49.934600000000003"/>
    <x v="6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x v="0"/>
    <n v="1484085540"/>
    <n v="1482353513"/>
    <b v="0"/>
    <n v="1670"/>
    <b v="1"/>
    <x v="32"/>
    <n v="720"/>
    <n v="107.8216"/>
    <x v="6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x v="0"/>
    <n v="1481328004"/>
    <n v="1478736004"/>
    <b v="0"/>
    <n v="1328"/>
    <b v="1"/>
    <x v="32"/>
    <n v="283"/>
    <n v="42.634"/>
    <x v="6"/>
  </r>
  <r>
    <n v="2272"/>
    <s v="Pick the Lock"/>
    <s v="Pick the Lock is a game of chance and strategy. Attempt to obtain priceless treasures and outwit the other players."/>
    <n v="1000"/>
    <n v="13566"/>
    <x v="0"/>
    <x v="0"/>
    <x v="0"/>
    <n v="1449506836"/>
    <n v="1446914836"/>
    <b v="0"/>
    <n v="944"/>
    <b v="1"/>
    <x v="32"/>
    <n v="1357"/>
    <n v="14.370799999999999"/>
    <x v="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x v="5"/>
    <n v="1489320642"/>
    <n v="1487164242"/>
    <b v="0"/>
    <n v="147"/>
    <b v="1"/>
    <x v="32"/>
    <n v="220"/>
    <n v="37.476199999999999"/>
    <x v="6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x v="0"/>
    <n v="1393156857"/>
    <n v="1390564857"/>
    <b v="0"/>
    <n v="99"/>
    <b v="1"/>
    <x v="32"/>
    <n v="120"/>
    <n v="30.202000000000002"/>
    <x v="6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x v="1"/>
    <n v="1419259679"/>
    <n v="1416667679"/>
    <b v="0"/>
    <n v="79"/>
    <b v="1"/>
    <x v="32"/>
    <n v="408"/>
    <n v="33.550600000000003"/>
    <x v="6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x v="0"/>
    <n v="1388936289"/>
    <n v="1386344289"/>
    <b v="0"/>
    <n v="75"/>
    <b v="1"/>
    <x v="32"/>
    <n v="106"/>
    <n v="64.746700000000004"/>
    <x v="6"/>
  </r>
  <r>
    <n v="2277"/>
    <s v="Police Precinct"/>
    <s v="Police Precinct is a cooperative game where the players take on the roles as police officers, with different areas of expertise."/>
    <n v="8500"/>
    <n v="11992"/>
    <x v="0"/>
    <x v="0"/>
    <x v="0"/>
    <n v="1330359423"/>
    <n v="1327767423"/>
    <b v="0"/>
    <n v="207"/>
    <b v="1"/>
    <x v="32"/>
    <n v="141"/>
    <n v="57.932400000000001"/>
    <x v="6"/>
  </r>
  <r>
    <n v="2278"/>
    <s v="Eternity Dice - Regular and D6 Charms Edition"/>
    <s v="Dice forged from stone one by one entirely by hand for demanding Gamers and Collectors."/>
    <n v="2000"/>
    <n v="5414"/>
    <x v="0"/>
    <x v="13"/>
    <x v="3"/>
    <n v="1451861940"/>
    <n v="1448902867"/>
    <b v="0"/>
    <n v="102"/>
    <b v="1"/>
    <x v="32"/>
    <n v="271"/>
    <n v="53.078400000000002"/>
    <x v="6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x v="0"/>
    <n v="1423022400"/>
    <n v="1421436099"/>
    <b v="0"/>
    <n v="32"/>
    <b v="1"/>
    <x v="32"/>
    <n v="154"/>
    <n v="48.0625"/>
    <x v="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x v="0"/>
    <n v="1442501991"/>
    <n v="1439909991"/>
    <b v="0"/>
    <n v="480"/>
    <b v="1"/>
    <x v="32"/>
    <n v="404"/>
    <n v="82.396900000000002"/>
    <x v="6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x v="0"/>
    <n v="1311576600"/>
    <n v="1306219897"/>
    <b v="0"/>
    <n v="11"/>
    <b v="1"/>
    <x v="11"/>
    <n v="185"/>
    <n v="50.454500000000003"/>
    <x v="4"/>
  </r>
  <r>
    <n v="2282"/>
    <s v="Sage King's Debut Album"/>
    <s v="Sage King is recording his debut album and wants YOU to be a part of the creation process"/>
    <n v="750"/>
    <n v="1390"/>
    <x v="0"/>
    <x v="0"/>
    <x v="0"/>
    <n v="1452744686"/>
    <n v="1447560686"/>
    <b v="0"/>
    <n v="12"/>
    <b v="1"/>
    <x v="11"/>
    <n v="185"/>
    <n v="115.83329999999999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x v="0"/>
    <n v="1336528804"/>
    <n v="1331348404"/>
    <b v="0"/>
    <n v="48"/>
    <b v="1"/>
    <x v="11"/>
    <n v="101"/>
    <n v="63.034599999999998"/>
    <x v="4"/>
  </r>
  <r>
    <n v="2284"/>
    <s v="Make a record, write a song, take the Vinyl Skyway. "/>
    <s v="The Vinyl Skyway reunite to make a third album. "/>
    <n v="6000"/>
    <n v="6373.27"/>
    <x v="0"/>
    <x v="0"/>
    <x v="0"/>
    <n v="1299902400"/>
    <n v="1297451245"/>
    <b v="0"/>
    <n v="59"/>
    <b v="1"/>
    <x v="11"/>
    <n v="106"/>
    <n v="108.0215"/>
    <x v="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x v="0"/>
    <n v="1340944043"/>
    <n v="1338352043"/>
    <b v="0"/>
    <n v="79"/>
    <b v="1"/>
    <x v="11"/>
    <n v="121"/>
    <n v="46.0886"/>
    <x v="4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x v="0"/>
    <n v="1378439940"/>
    <n v="1376003254"/>
    <b v="0"/>
    <n v="14"/>
    <b v="1"/>
    <x v="11"/>
    <n v="100"/>
    <n v="107.21429999999999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x v="0"/>
    <n v="1403539260"/>
    <n v="1401724860"/>
    <b v="0"/>
    <n v="106"/>
    <b v="1"/>
    <x v="11"/>
    <n v="120"/>
    <n v="50.933900000000001"/>
    <x v="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x v="0"/>
    <n v="1340733600"/>
    <n v="1339098689"/>
    <b v="0"/>
    <n v="25"/>
    <b v="1"/>
    <x v="11"/>
    <n v="100"/>
    <n v="40.04"/>
    <x v="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x v="0"/>
    <n v="1386372120"/>
    <n v="1382659060"/>
    <b v="0"/>
    <n v="25"/>
    <b v="1"/>
    <x v="11"/>
    <n v="107"/>
    <n v="64.44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x v="0"/>
    <n v="1259686800"/>
    <n v="1252908330"/>
    <b v="0"/>
    <n v="29"/>
    <b v="1"/>
    <x v="11"/>
    <n v="104"/>
    <n v="53.827599999999997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x v="0"/>
    <n v="1335153600"/>
    <n v="1332199618"/>
    <b v="0"/>
    <n v="43"/>
    <b v="1"/>
    <x v="11"/>
    <n v="173"/>
    <n v="100.46510000000001"/>
    <x v="4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x v="0"/>
    <n v="1334767476"/>
    <n v="1332175476"/>
    <b v="0"/>
    <n v="46"/>
    <b v="1"/>
    <x v="11"/>
    <n v="107"/>
    <n v="46.630699999999997"/>
    <x v="4"/>
  </r>
  <r>
    <n v="2293"/>
    <s v="&quot;Hurt N' Wrong&quot; New Album Fundraiser!"/>
    <s v="Donate here to be a part of the upcoming album. Every little bit helps!"/>
    <n v="850"/>
    <n v="920"/>
    <x v="0"/>
    <x v="0"/>
    <x v="0"/>
    <n v="1348545540"/>
    <n v="1346345999"/>
    <b v="0"/>
    <n v="27"/>
    <b v="1"/>
    <x v="11"/>
    <n v="108"/>
    <n v="34.074100000000001"/>
    <x v="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x v="0"/>
    <n v="1358702480"/>
    <n v="1356110480"/>
    <b v="0"/>
    <n v="112"/>
    <b v="1"/>
    <x v="11"/>
    <n v="146"/>
    <n v="65.214600000000004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x v="0"/>
    <n v="1359240856"/>
    <n v="1356648856"/>
    <b v="0"/>
    <n v="34"/>
    <b v="1"/>
    <x v="11"/>
    <n v="125"/>
    <n v="44.2059"/>
    <x v="4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x v="0"/>
    <n v="1330018426"/>
    <n v="1326994426"/>
    <b v="0"/>
    <n v="145"/>
    <b v="1"/>
    <x v="11"/>
    <n v="149"/>
    <n v="71.965500000000006"/>
    <x v="4"/>
  </r>
  <r>
    <n v="2297"/>
    <s v="Company Company: Debut EP"/>
    <s v="New Jersey Alternative Rock band COCO needs YOUR help self-releasing debut EP!"/>
    <n v="1000"/>
    <n v="1006"/>
    <x v="0"/>
    <x v="0"/>
    <x v="0"/>
    <n v="1331697540"/>
    <n v="1328749249"/>
    <b v="0"/>
    <n v="19"/>
    <b v="1"/>
    <x v="11"/>
    <n v="101"/>
    <n v="52.947400000000002"/>
    <x v="4"/>
  </r>
  <r>
    <n v="2298"/>
    <s v="Jonny Gray: First Full Length Album"/>
    <s v="My name is Jonny Gray, and my friends and I are working together to raise funds for my debut album"/>
    <n v="30000"/>
    <n v="31522"/>
    <x v="0"/>
    <x v="0"/>
    <x v="0"/>
    <n v="1395861033"/>
    <n v="1393272633"/>
    <b v="0"/>
    <n v="288"/>
    <b v="1"/>
    <x v="11"/>
    <n v="105"/>
    <n v="109.45140000000001"/>
    <x v="4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x v="0"/>
    <n v="1296953209"/>
    <n v="1295657209"/>
    <b v="0"/>
    <n v="14"/>
    <b v="1"/>
    <x v="11"/>
    <n v="350"/>
    <n v="75.035700000000006"/>
    <x v="4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x v="0"/>
    <n v="1340904416"/>
    <n v="1339694816"/>
    <b v="0"/>
    <n v="7"/>
    <b v="1"/>
    <x v="11"/>
    <n v="101"/>
    <n v="115.71429999999999"/>
    <x v="4"/>
  </r>
  <r>
    <n v="2301"/>
    <s v="Time Crash"/>
    <s v="We are America's first trock band, and we're ready to bring you our first album!"/>
    <n v="5000"/>
    <n v="6680.22"/>
    <x v="0"/>
    <x v="0"/>
    <x v="0"/>
    <n v="1371785496"/>
    <n v="1369193496"/>
    <b v="1"/>
    <n v="211"/>
    <b v="1"/>
    <x v="14"/>
    <n v="134"/>
    <n v="31.659800000000001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x v="0"/>
    <n v="1388473200"/>
    <n v="1385585434"/>
    <b v="1"/>
    <n v="85"/>
    <b v="1"/>
    <x v="14"/>
    <n v="171"/>
    <n v="46.176499999999997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x v="0"/>
    <n v="1323747596"/>
    <n v="1320287996"/>
    <b v="1"/>
    <n v="103"/>
    <b v="1"/>
    <x v="14"/>
    <n v="109"/>
    <n v="68.481700000000004"/>
    <x v="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x v="0"/>
    <n v="1293857940"/>
    <n v="1290281691"/>
    <b v="1"/>
    <n v="113"/>
    <b v="1"/>
    <x v="14"/>
    <n v="101"/>
    <n v="53.469200000000001"/>
    <x v="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x v="0"/>
    <n v="1407520800"/>
    <n v="1405356072"/>
    <b v="1"/>
    <n v="167"/>
    <b v="1"/>
    <x v="14"/>
    <n v="101"/>
    <n v="109.1078"/>
    <x v="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x v="0"/>
    <n v="1331352129"/>
    <n v="1328760129"/>
    <b v="1"/>
    <n v="73"/>
    <b v="1"/>
    <x v="14"/>
    <n v="107"/>
    <n v="51.185600000000001"/>
    <x v="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x v="0"/>
    <n v="1336245328"/>
    <n v="1333653333"/>
    <b v="1"/>
    <n v="75"/>
    <b v="1"/>
    <x v="14"/>
    <n v="107"/>
    <n v="27.936800000000002"/>
    <x v="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x v="0"/>
    <n v="1409274000"/>
    <n v="1406847996"/>
    <b v="1"/>
    <n v="614"/>
    <b v="1"/>
    <x v="14"/>
    <n v="101"/>
    <n v="82.496899999999997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x v="0"/>
    <n v="1362872537"/>
    <n v="1359848537"/>
    <b v="1"/>
    <n v="107"/>
    <b v="1"/>
    <x v="14"/>
    <n v="107"/>
    <n v="59.817500000000003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x v="0"/>
    <n v="1363889015"/>
    <n v="1361300615"/>
    <b v="1"/>
    <n v="1224"/>
    <b v="1"/>
    <x v="14"/>
    <n v="429"/>
    <n v="64.816500000000005"/>
    <x v="4"/>
  </r>
  <r>
    <n v="2311"/>
    <s v="Mary Fagan's CD Project!"/>
    <s v="I'm heading back into the studio!  I'm planning to record a CD of original songs and one with some jazz standards."/>
    <n v="9000"/>
    <n v="9370"/>
    <x v="0"/>
    <x v="0"/>
    <x v="0"/>
    <n v="1399421189"/>
    <n v="1396829189"/>
    <b v="1"/>
    <n v="104"/>
    <b v="1"/>
    <x v="14"/>
    <n v="104"/>
    <n v="90.096199999999996"/>
    <x v="4"/>
  </r>
  <r>
    <n v="2312"/>
    <s v="DINOWALRUS: 3RD RECORD ON VINYL"/>
    <s v="Help Brooklyn psychedelic synth rockers DINOWALRUS release their 3rd Record, COMPLEXION, on vinyl!"/>
    <n v="3000"/>
    <n v="3236"/>
    <x v="0"/>
    <x v="0"/>
    <x v="0"/>
    <n v="1397862000"/>
    <n v="1395155478"/>
    <b v="1"/>
    <n v="79"/>
    <b v="1"/>
    <x v="14"/>
    <n v="108"/>
    <n v="40.962000000000003"/>
    <x v="4"/>
  </r>
  <r>
    <n v="2313"/>
    <s v="A SUNNY DAY IN GLASGOW"/>
    <s v="A Sunny Day in Glasgow are recording a new album and we need your help!"/>
    <n v="5000"/>
    <n v="8792.02"/>
    <x v="0"/>
    <x v="0"/>
    <x v="0"/>
    <n v="1336086026"/>
    <n v="1333494026"/>
    <b v="1"/>
    <n v="157"/>
    <b v="1"/>
    <x v="14"/>
    <n v="176"/>
    <n v="56.000100000000003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x v="0"/>
    <n v="1339074857"/>
    <n v="1336482857"/>
    <b v="1"/>
    <n v="50"/>
    <b v="1"/>
    <x v="14"/>
    <n v="157"/>
    <n v="37.672800000000002"/>
    <x v="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x v="0"/>
    <n v="1336238743"/>
    <n v="1333646743"/>
    <b v="1"/>
    <n v="64"/>
    <b v="1"/>
    <x v="14"/>
    <n v="103"/>
    <n v="40.078099999999999"/>
    <x v="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x v="0"/>
    <n v="1260383040"/>
    <n v="1253726650"/>
    <b v="1"/>
    <n v="200"/>
    <b v="1"/>
    <x v="14"/>
    <n v="104"/>
    <n v="78.031999999999996"/>
    <x v="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x v="0"/>
    <n v="1266210000"/>
    <n v="1263474049"/>
    <b v="1"/>
    <n v="22"/>
    <b v="1"/>
    <x v="14"/>
    <n v="104"/>
    <n v="18.909099999999999"/>
    <x v="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x v="0"/>
    <n v="1253937540"/>
    <n v="1251214014"/>
    <b v="1"/>
    <n v="163"/>
    <b v="1"/>
    <x v="14"/>
    <n v="121"/>
    <n v="37.134999999999998"/>
    <x v="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x v="0"/>
    <n v="1387072685"/>
    <n v="1384480685"/>
    <b v="1"/>
    <n v="77"/>
    <b v="1"/>
    <x v="14"/>
    <n v="108"/>
    <n v="41.960999999999999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x v="0"/>
    <n v="1396463800"/>
    <n v="1393443400"/>
    <b v="1"/>
    <n v="89"/>
    <b v="1"/>
    <x v="14"/>
    <n v="109"/>
    <n v="61.044899999999998"/>
    <x v="4"/>
  </r>
  <r>
    <n v="2321"/>
    <s v="WienerWÃ¼rze"/>
    <s v="Universal organic liquid seasoning brewed all natural from lupine, oat, salt and water for soups, salads, stews and more"/>
    <n v="10557"/>
    <n v="4130"/>
    <x v="3"/>
    <x v="15"/>
    <x v="3"/>
    <n v="1491282901"/>
    <n v="1488694501"/>
    <b v="0"/>
    <n v="64"/>
    <b v="0"/>
    <x v="33"/>
    <n v="39"/>
    <n v="64.531300000000002"/>
    <x v="7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x v="0"/>
    <n v="1491769769"/>
    <n v="1489181369"/>
    <b v="0"/>
    <n v="4"/>
    <b v="0"/>
    <x v="33"/>
    <n v="3"/>
    <n v="21.25"/>
    <x v="7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x v="0"/>
    <n v="1490033247"/>
    <n v="1489428447"/>
    <b v="0"/>
    <n v="4"/>
    <b v="0"/>
    <x v="33"/>
    <n v="48"/>
    <n v="30"/>
    <x v="7"/>
  </r>
  <r>
    <n v="2324"/>
    <s v="Pies not Lies"/>
    <s v="A city centre shop selling great locally made food with room to chat and learn about eachother."/>
    <n v="7500"/>
    <n v="1555"/>
    <x v="3"/>
    <x v="1"/>
    <x v="1"/>
    <n v="1490559285"/>
    <n v="1487970885"/>
    <b v="0"/>
    <n v="61"/>
    <b v="0"/>
    <x v="33"/>
    <n v="21"/>
    <n v="25.491800000000001"/>
    <x v="7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x v="0"/>
    <n v="1490830331"/>
    <n v="1488241931"/>
    <b v="0"/>
    <n v="7"/>
    <b v="0"/>
    <x v="33"/>
    <n v="8"/>
    <n v="11.428599999999999"/>
    <x v="7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x v="0"/>
    <n v="1493571600"/>
    <n v="1489106948"/>
    <b v="0"/>
    <n v="1"/>
    <b v="0"/>
    <x v="33"/>
    <n v="1"/>
    <n v="108"/>
    <x v="7"/>
  </r>
  <r>
    <n v="2327"/>
    <s v="Kraut Source - Fermentation Made Simple"/>
    <s v="Gourmet Fermentation in a Mason Jar. Create delicious, nutritious fermented foods at home."/>
    <n v="35000"/>
    <n v="184133.01"/>
    <x v="0"/>
    <x v="0"/>
    <x v="0"/>
    <n v="1409090440"/>
    <n v="1406066440"/>
    <b v="1"/>
    <n v="3355"/>
    <b v="1"/>
    <x v="33"/>
    <n v="526"/>
    <n v="54.883200000000002"/>
    <x v="7"/>
  </r>
  <r>
    <n v="2328"/>
    <s v="Bravado Spice | Bigger &amp; Bolder"/>
    <s v="Our mission: To launch our Crimson Hot Sauce &amp; introduce our Chili &amp; Garlic Pickles. _x000d__x000d_Let's change the game together!"/>
    <n v="10000"/>
    <n v="25445"/>
    <x v="0"/>
    <x v="0"/>
    <x v="0"/>
    <n v="1434307537"/>
    <n v="1431715537"/>
    <b v="1"/>
    <n v="537"/>
    <b v="1"/>
    <x v="33"/>
    <n v="254"/>
    <n v="47.383600000000001"/>
    <x v="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x v="0"/>
    <n v="1405609146"/>
    <n v="1403017146"/>
    <b v="1"/>
    <n v="125"/>
    <b v="1"/>
    <x v="33"/>
    <n v="106"/>
    <n v="211.84"/>
    <x v="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x v="0"/>
    <n v="1451001600"/>
    <n v="1448400943"/>
    <b v="1"/>
    <n v="163"/>
    <b v="1"/>
    <x v="33"/>
    <n v="102"/>
    <n v="219.9264"/>
    <x v="7"/>
  </r>
  <r>
    <n v="2331"/>
    <s v="Meadowlands Chocolate"/>
    <s v="Handcrafted, organic, single-origin, bean-to-bar, dark chocolate. Like fine wine, the secret is in the terroir."/>
    <n v="8000"/>
    <n v="11545.1"/>
    <x v="0"/>
    <x v="0"/>
    <x v="0"/>
    <n v="1408320490"/>
    <n v="1405728490"/>
    <b v="1"/>
    <n v="283"/>
    <b v="1"/>
    <x v="33"/>
    <n v="144"/>
    <n v="40.795400000000001"/>
    <x v="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x v="0"/>
    <n v="1423235071"/>
    <n v="1420643071"/>
    <b v="1"/>
    <n v="352"/>
    <b v="1"/>
    <x v="33"/>
    <n v="106"/>
    <n v="75.502799999999993"/>
    <x v="7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x v="0"/>
    <n v="1401385800"/>
    <n v="1399563390"/>
    <b v="1"/>
    <n v="94"/>
    <b v="1"/>
    <x v="33"/>
    <n v="212"/>
    <n v="13.5426"/>
    <x v="7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x v="0"/>
    <n v="1415208840"/>
    <n v="1412611498"/>
    <b v="1"/>
    <n v="67"/>
    <b v="1"/>
    <x v="33"/>
    <n v="102"/>
    <n v="60.865699999999997"/>
    <x v="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x v="0"/>
    <n v="1402494243"/>
    <n v="1399902243"/>
    <b v="1"/>
    <n v="221"/>
    <b v="1"/>
    <x v="33"/>
    <n v="102"/>
    <n v="115.6923"/>
    <x v="7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x v="0"/>
    <n v="1394316695"/>
    <n v="1390860695"/>
    <b v="1"/>
    <n v="2165"/>
    <b v="1"/>
    <x v="33"/>
    <n v="521"/>
    <n v="48.104599999999998"/>
    <x v="7"/>
  </r>
  <r>
    <n v="2337"/>
    <s v="The Hudson Standard Bitters and Shrubs"/>
    <s v="We make small batch, locally sourced bitters and shrubs for cocktails and cooking."/>
    <n v="12000"/>
    <n v="13279"/>
    <x v="0"/>
    <x v="0"/>
    <x v="0"/>
    <n v="1403796143"/>
    <n v="1401204143"/>
    <b v="1"/>
    <n v="179"/>
    <b v="1"/>
    <x v="33"/>
    <n v="111"/>
    <n v="74.184399999999997"/>
    <x v="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x v="0"/>
    <n v="1404077484"/>
    <n v="1401485484"/>
    <b v="1"/>
    <n v="123"/>
    <b v="1"/>
    <x v="33"/>
    <n v="101"/>
    <n v="123.3455"/>
    <x v="7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x v="0"/>
    <n v="1482134340"/>
    <n v="1479496309"/>
    <b v="1"/>
    <n v="1104"/>
    <b v="1"/>
    <x v="33"/>
    <n v="294"/>
    <n v="66.623199999999997"/>
    <x v="7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x v="0"/>
    <n v="1477841138"/>
    <n v="1475249138"/>
    <b v="1"/>
    <n v="403"/>
    <b v="1"/>
    <x v="33"/>
    <n v="106"/>
    <n v="104.9901"/>
    <x v="7"/>
  </r>
  <r>
    <n v="2341"/>
    <s v="Cutting Edge Fitness Website (Canceled)"/>
    <s v="This website will serve as an interface to change lives and have a community routing for your success!"/>
    <n v="5000"/>
    <n v="0"/>
    <x v="1"/>
    <x v="0"/>
    <x v="0"/>
    <n v="1436729504"/>
    <n v="1434137504"/>
    <b v="0"/>
    <n v="0"/>
    <b v="0"/>
    <x v="7"/>
    <n v="0"/>
    <s v="no backers"/>
    <x v="2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x v="0"/>
    <n v="1412571600"/>
    <n v="1410799870"/>
    <b v="0"/>
    <n v="0"/>
    <b v="0"/>
    <x v="7"/>
    <n v="0"/>
    <s v="no backers"/>
    <x v="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x v="0"/>
    <n v="1452282420"/>
    <n v="1447962505"/>
    <b v="0"/>
    <n v="1"/>
    <b v="0"/>
    <x v="7"/>
    <n v="3"/>
    <n v="300"/>
    <x v="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x v="5"/>
    <n v="1466789269"/>
    <n v="1464197269"/>
    <b v="0"/>
    <n v="1"/>
    <b v="0"/>
    <x v="7"/>
    <n v="0"/>
    <n v="1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x v="0"/>
    <n v="1427845140"/>
    <n v="1424822556"/>
    <b v="0"/>
    <n v="0"/>
    <b v="0"/>
    <x v="7"/>
    <n v="0"/>
    <s v="no backers"/>
    <x v="2"/>
  </r>
  <r>
    <n v="2346"/>
    <s v="Ez 2c 3D Viewers (Canceled)"/>
    <s v="Watch and Make FREE 3D Videos &amp; Pics - No Viewer needed. To Help Learn we have Training and Instant 3D viewers."/>
    <n v="60000"/>
    <n v="39"/>
    <x v="1"/>
    <x v="0"/>
    <x v="0"/>
    <n v="1476731431"/>
    <n v="1472843431"/>
    <b v="0"/>
    <n v="3"/>
    <b v="0"/>
    <x v="7"/>
    <n v="0"/>
    <n v="13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x v="0"/>
    <n v="1472135676"/>
    <n v="1469543676"/>
    <b v="0"/>
    <n v="1"/>
    <b v="0"/>
    <x v="7"/>
    <n v="2"/>
    <n v="15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x v="0"/>
    <n v="1456006938"/>
    <n v="1450822938"/>
    <b v="0"/>
    <n v="5"/>
    <b v="0"/>
    <x v="7"/>
    <n v="0"/>
    <n v="54"/>
    <x v="2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x v="9"/>
    <n v="1439318228"/>
    <n v="1436812628"/>
    <b v="0"/>
    <n v="0"/>
    <b v="0"/>
    <x v="7"/>
    <n v="0"/>
    <s v="no backers"/>
    <x v="2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x v="3"/>
    <n v="1483474370"/>
    <n v="1480882370"/>
    <b v="0"/>
    <n v="0"/>
    <b v="0"/>
    <x v="7"/>
    <n v="0"/>
    <s v="no backers"/>
    <x v="2"/>
  </r>
  <r>
    <n v="2351"/>
    <s v="NZ Auction site.  No listing or success fees. Only $2 p/m"/>
    <s v="Donate $30 or more and receive a free selfie stick."/>
    <n v="18900"/>
    <n v="108"/>
    <x v="1"/>
    <x v="4"/>
    <x v="4"/>
    <n v="1430360739"/>
    <n v="1427768739"/>
    <b v="0"/>
    <n v="7"/>
    <b v="0"/>
    <x v="7"/>
    <n v="1"/>
    <n v="15.428599999999999"/>
    <x v="2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x v="0"/>
    <n v="1433603552"/>
    <n v="1428419552"/>
    <b v="0"/>
    <n v="0"/>
    <b v="0"/>
    <x v="7"/>
    <n v="0"/>
    <s v="no backers"/>
    <x v="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x v="0"/>
    <n v="1429632822"/>
    <n v="1428596022"/>
    <b v="0"/>
    <n v="0"/>
    <b v="0"/>
    <x v="7"/>
    <n v="0"/>
    <s v="no backers"/>
    <x v="2"/>
  </r>
  <r>
    <n v="2354"/>
    <s v="Dissertation (Canceled)"/>
    <s v="Almost done with doctorate degree but need funding of $35,000 to complete research of project."/>
    <n v="35000"/>
    <n v="25"/>
    <x v="1"/>
    <x v="0"/>
    <x v="0"/>
    <n v="1420910460"/>
    <n v="1415726460"/>
    <b v="0"/>
    <n v="1"/>
    <b v="0"/>
    <x v="7"/>
    <n v="0"/>
    <n v="25"/>
    <x v="2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x v="2"/>
    <n v="1430604136"/>
    <n v="1428012136"/>
    <b v="0"/>
    <n v="2"/>
    <b v="0"/>
    <x v="7"/>
    <n v="1"/>
    <n v="27.5"/>
    <x v="2"/>
  </r>
  <r>
    <n v="2356"/>
    <s v="HardstyleUnited.com (Canceled)"/>
    <s v="HardstyleUnited.com The Global Hardstyle community. Your Hardstyle community."/>
    <n v="10000"/>
    <n v="0"/>
    <x v="1"/>
    <x v="9"/>
    <x v="3"/>
    <n v="1433530104"/>
    <n v="1430938104"/>
    <b v="0"/>
    <n v="0"/>
    <b v="0"/>
    <x v="7"/>
    <n v="0"/>
    <s v="no backers"/>
    <x v="2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x v="1"/>
    <n v="1445093578"/>
    <n v="1442501578"/>
    <b v="0"/>
    <n v="0"/>
    <b v="0"/>
    <x v="7"/>
    <n v="0"/>
    <s v="no backers"/>
    <x v="2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x v="1"/>
    <n v="1422664740"/>
    <n v="1417818036"/>
    <b v="0"/>
    <n v="0"/>
    <b v="0"/>
    <x v="7"/>
    <n v="0"/>
    <s v="no backers"/>
    <x v="2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x v="0"/>
    <n v="1438616124"/>
    <n v="1433432124"/>
    <b v="0"/>
    <n v="3"/>
    <b v="0"/>
    <x v="7"/>
    <n v="15"/>
    <n v="367"/>
    <x v="2"/>
  </r>
  <r>
    <n v="2360"/>
    <s v="Bee Bay Microjobs (Canceled)"/>
    <s v="Welcome to Bee Bay Canada, your commission free microjobs website.  Sell at any price and keep 100% of what you earn!"/>
    <n v="5000"/>
    <n v="2"/>
    <x v="1"/>
    <x v="5"/>
    <x v="5"/>
    <n v="1454864280"/>
    <n v="1452272280"/>
    <b v="0"/>
    <n v="1"/>
    <b v="0"/>
    <x v="7"/>
    <n v="0"/>
    <n v="2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x v="5"/>
    <n v="1462053600"/>
    <n v="1459975008"/>
    <b v="0"/>
    <n v="0"/>
    <b v="0"/>
    <x v="7"/>
    <n v="0"/>
    <s v="no backers"/>
    <x v="2"/>
  </r>
  <r>
    <n v="2362"/>
    <s v="Help CRB obtain 501(c)(3) status! (Canceled)"/>
    <s v="The Columbus Ruby Brigade has brought monthly ruby goodness and camaraderie to all participants."/>
    <n v="420"/>
    <n v="120"/>
    <x v="1"/>
    <x v="0"/>
    <x v="0"/>
    <n v="1418315470"/>
    <n v="1415723470"/>
    <b v="0"/>
    <n v="2"/>
    <b v="0"/>
    <x v="7"/>
    <n v="29"/>
    <n v="60"/>
    <x v="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x v="0"/>
    <n v="1451348200"/>
    <n v="1447460200"/>
    <b v="0"/>
    <n v="0"/>
    <b v="0"/>
    <x v="7"/>
    <n v="0"/>
    <s v="no backers"/>
    <x v="2"/>
  </r>
  <r>
    <n v="2364"/>
    <s v="Minecraft Server and Website Help (Name: Forge Realms)"/>
    <s v="Making a Minecraft server and Website and I need your help to fund it. Thanks in Advance!"/>
    <n v="128"/>
    <n v="0"/>
    <x v="1"/>
    <x v="0"/>
    <x v="0"/>
    <n v="1445898356"/>
    <n v="1441146356"/>
    <b v="0"/>
    <n v="0"/>
    <b v="0"/>
    <x v="7"/>
    <n v="0"/>
    <s v="no backers"/>
    <x v="2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x v="3"/>
    <n v="1453071600"/>
    <n v="1449596425"/>
    <b v="0"/>
    <n v="0"/>
    <b v="0"/>
    <x v="7"/>
    <n v="0"/>
    <s v="no backers"/>
    <x v="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x v="1"/>
    <n v="1445431533"/>
    <n v="1442839533"/>
    <b v="0"/>
    <n v="27"/>
    <b v="0"/>
    <x v="7"/>
    <n v="11"/>
    <n v="97.407399999999996"/>
    <x v="2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x v="0"/>
    <n v="1461622616"/>
    <n v="1456442216"/>
    <b v="0"/>
    <n v="14"/>
    <b v="0"/>
    <x v="7"/>
    <n v="1"/>
    <n v="47.857100000000003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x v="0"/>
    <n v="1429028365"/>
    <n v="1425143965"/>
    <b v="0"/>
    <n v="2"/>
    <b v="0"/>
    <x v="7"/>
    <n v="0"/>
    <n v="50"/>
    <x v="2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x v="0"/>
    <n v="1455132611"/>
    <n v="1452540611"/>
    <b v="0"/>
    <n v="0"/>
    <b v="0"/>
    <x v="7"/>
    <n v="0"/>
    <s v="no backers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x v="0"/>
    <n v="1418877141"/>
    <n v="1416285141"/>
    <b v="0"/>
    <n v="4"/>
    <b v="0"/>
    <x v="7"/>
    <n v="0"/>
    <n v="20.5"/>
    <x v="2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x v="0"/>
    <n v="1435257596"/>
    <n v="1432665596"/>
    <b v="0"/>
    <n v="0"/>
    <b v="0"/>
    <x v="7"/>
    <n v="0"/>
    <s v="no backers"/>
    <x v="2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x v="2"/>
    <n v="1429839571"/>
    <n v="1427247571"/>
    <b v="0"/>
    <n v="6"/>
    <b v="0"/>
    <x v="7"/>
    <n v="3"/>
    <n v="30"/>
    <x v="2"/>
  </r>
  <r>
    <n v="2373"/>
    <s v="Cykelauktion.com (Canceled)"/>
    <s v="We want to create a safe marketplace for buying and selling bicycles."/>
    <n v="850000"/>
    <n v="50"/>
    <x v="1"/>
    <x v="11"/>
    <x v="9"/>
    <n v="1440863624"/>
    <n v="1438271624"/>
    <b v="0"/>
    <n v="1"/>
    <b v="0"/>
    <x v="7"/>
    <n v="0"/>
    <n v="50"/>
    <x v="2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x v="0"/>
    <n v="1423772060"/>
    <n v="1421180060"/>
    <b v="0"/>
    <n v="1"/>
    <b v="0"/>
    <x v="7"/>
    <n v="0"/>
    <n v="10"/>
    <x v="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x v="0"/>
    <n v="1473451437"/>
    <n v="1470859437"/>
    <b v="0"/>
    <n v="0"/>
    <b v="0"/>
    <x v="7"/>
    <n v="0"/>
    <s v="no backers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x v="0"/>
    <n v="1449785566"/>
    <n v="1447193566"/>
    <b v="0"/>
    <n v="4"/>
    <b v="0"/>
    <x v="7"/>
    <n v="11"/>
    <n v="81.582499999999996"/>
    <x v="2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x v="5"/>
    <n v="1480110783"/>
    <n v="1477515183"/>
    <b v="0"/>
    <n v="0"/>
    <b v="0"/>
    <x v="7"/>
    <n v="0"/>
    <s v="no backers"/>
    <x v="2"/>
  </r>
  <r>
    <n v="2378"/>
    <s v="KEEPUP INC (Canceled)"/>
    <s v="KEEPUP allows you to extend your social circle by introducing you to new people via your friends."/>
    <n v="110000"/>
    <n v="0"/>
    <x v="1"/>
    <x v="0"/>
    <x v="0"/>
    <n v="1440548330"/>
    <n v="1438042730"/>
    <b v="0"/>
    <n v="0"/>
    <b v="0"/>
    <x v="7"/>
    <n v="0"/>
    <s v="no backers"/>
    <x v="2"/>
  </r>
  <r>
    <n v="2379"/>
    <s v="SelectCooks.com (Canceled)"/>
    <s v="Selectcooks.com is a community marketplace for people to list, find and hire chefs."/>
    <n v="30000"/>
    <n v="0"/>
    <x v="1"/>
    <x v="0"/>
    <x v="0"/>
    <n v="1444004616"/>
    <n v="1440116616"/>
    <b v="0"/>
    <n v="0"/>
    <b v="0"/>
    <x v="7"/>
    <n v="0"/>
    <s v="no backers"/>
    <x v="2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x v="0"/>
    <n v="1443726142"/>
    <n v="1441134142"/>
    <b v="0"/>
    <n v="3"/>
    <b v="0"/>
    <x v="7"/>
    <n v="0"/>
    <n v="18.333300000000001"/>
    <x v="2"/>
  </r>
  <r>
    <n v="2381"/>
    <s v="Cannabis Connection (Canceled)"/>
    <s v="Social Media Platform for the Marijuana Industry to create professionalism and a stable lasting market."/>
    <n v="86350"/>
    <n v="1571"/>
    <x v="1"/>
    <x v="0"/>
    <x v="0"/>
    <n v="1428704848"/>
    <n v="1426112848"/>
    <b v="0"/>
    <n v="7"/>
    <b v="0"/>
    <x v="7"/>
    <n v="2"/>
    <n v="224.42859999999999"/>
    <x v="2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x v="0"/>
    <n v="1438662603"/>
    <n v="1436502603"/>
    <b v="0"/>
    <n v="2"/>
    <b v="0"/>
    <x v="7"/>
    <n v="3"/>
    <n v="37.5"/>
    <x v="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x v="4"/>
    <n v="1424568107"/>
    <n v="1421976107"/>
    <b v="0"/>
    <n v="3"/>
    <b v="0"/>
    <x v="7"/>
    <n v="4"/>
    <n v="145"/>
    <x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x v="0"/>
    <n v="1415932643"/>
    <n v="1413337043"/>
    <b v="0"/>
    <n v="8"/>
    <b v="0"/>
    <x v="7"/>
    <n v="1"/>
    <n v="1"/>
    <x v="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x v="0"/>
    <n v="1438793432"/>
    <n v="1436201432"/>
    <b v="0"/>
    <n v="7"/>
    <b v="0"/>
    <x v="7"/>
    <n v="1"/>
    <n v="112.5714"/>
    <x v="2"/>
  </r>
  <r>
    <n v="2386"/>
    <s v="Realjobmatch.com (Canceled)"/>
    <s v="Realjobmatch is not just a job search site but a matching site , matching the right jobseekers with the best jobs."/>
    <n v="30000"/>
    <n v="0"/>
    <x v="1"/>
    <x v="5"/>
    <x v="5"/>
    <n v="1420920424"/>
    <n v="1415736424"/>
    <b v="0"/>
    <n v="0"/>
    <b v="0"/>
    <x v="7"/>
    <n v="0"/>
    <s v="no backers"/>
    <x v="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x v="0"/>
    <n v="1469199740"/>
    <n v="1465311740"/>
    <b v="0"/>
    <n v="3"/>
    <b v="0"/>
    <x v="7"/>
    <n v="1"/>
    <n v="342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x v="0"/>
    <n v="1421350140"/>
    <n v="1418761759"/>
    <b v="0"/>
    <n v="8"/>
    <b v="0"/>
    <x v="7"/>
    <n v="1"/>
    <n v="57.875"/>
    <x v="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x v="3"/>
    <n v="1437861540"/>
    <n v="1435160452"/>
    <b v="0"/>
    <n v="1"/>
    <b v="0"/>
    <x v="7"/>
    <n v="0"/>
    <n v="30"/>
    <x v="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x v="2"/>
    <n v="1420352264"/>
    <n v="1416896264"/>
    <b v="0"/>
    <n v="0"/>
    <b v="0"/>
    <x v="7"/>
    <n v="0"/>
    <s v="no backers"/>
    <x v="2"/>
  </r>
  <r>
    <n v="2391"/>
    <s v="oToBOTS.com - Freedom from high cost auto repairs (Canceled)"/>
    <s v="Using the power of internet to help people save hundreds in car repair."/>
    <n v="20000"/>
    <n v="25"/>
    <x v="1"/>
    <x v="0"/>
    <x v="0"/>
    <n v="1427825044"/>
    <n v="1425236644"/>
    <b v="0"/>
    <n v="1"/>
    <b v="0"/>
    <x v="7"/>
    <n v="0"/>
    <n v="25"/>
    <x v="2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x v="0"/>
    <n v="1446087223"/>
    <n v="1443495223"/>
    <b v="0"/>
    <n v="0"/>
    <b v="0"/>
    <x v="7"/>
    <n v="0"/>
    <s v="no backers"/>
    <x v="2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x v="0"/>
    <n v="1439048017"/>
    <n v="1436456017"/>
    <b v="0"/>
    <n v="1"/>
    <b v="0"/>
    <x v="7"/>
    <n v="0"/>
    <n v="50"/>
    <x v="2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x v="3"/>
    <n v="1424940093"/>
    <n v="1422348093"/>
    <b v="0"/>
    <n v="2"/>
    <b v="0"/>
    <x v="7"/>
    <n v="0"/>
    <n v="1.5"/>
    <x v="2"/>
  </r>
  <r>
    <n v="2395"/>
    <s v="VENT it out (Canceled)"/>
    <s v="I am making a social website where people can anonymously or openly vent, All walks of life all over the world"/>
    <n v="33000"/>
    <n v="0"/>
    <x v="1"/>
    <x v="0"/>
    <x v="0"/>
    <n v="1484038620"/>
    <n v="1481597687"/>
    <b v="0"/>
    <n v="0"/>
    <b v="0"/>
    <x v="7"/>
    <n v="0"/>
    <s v="no backers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x v="11"/>
    <n v="1444940558"/>
    <n v="1442348558"/>
    <b v="0"/>
    <n v="1"/>
    <b v="0"/>
    <x v="7"/>
    <n v="0"/>
    <n v="10"/>
    <x v="2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x v="0"/>
    <n v="1420233256"/>
    <n v="1417641256"/>
    <b v="0"/>
    <n v="0"/>
    <b v="0"/>
    <x v="7"/>
    <n v="0"/>
    <s v="no backers"/>
    <x v="2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x v="0"/>
    <n v="1435874384"/>
    <n v="1433282384"/>
    <b v="0"/>
    <n v="0"/>
    <b v="0"/>
    <x v="7"/>
    <n v="0"/>
    <s v="no backers"/>
    <x v="2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x v="9"/>
    <n v="1418934506"/>
    <n v="1415910506"/>
    <b v="0"/>
    <n v="0"/>
    <b v="0"/>
    <x v="7"/>
    <n v="0"/>
    <s v="no backers"/>
    <x v="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x v="2"/>
    <n v="1460615164"/>
    <n v="1458023164"/>
    <b v="0"/>
    <n v="0"/>
    <b v="0"/>
    <x v="7"/>
    <n v="0"/>
    <s v="no backers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x v="0"/>
    <n v="1457207096"/>
    <n v="1452023096"/>
    <b v="0"/>
    <n v="9"/>
    <b v="0"/>
    <x v="19"/>
    <n v="1"/>
    <n v="22.333300000000001"/>
    <x v="7"/>
  </r>
  <r>
    <n v="2402"/>
    <s v="Cupcake Truck Unite"/>
    <s v="Small town, delicious treats, and a mobile truck"/>
    <n v="12000"/>
    <n v="52"/>
    <x v="2"/>
    <x v="0"/>
    <x v="0"/>
    <n v="1431533931"/>
    <n v="1428941931"/>
    <b v="0"/>
    <n v="1"/>
    <b v="0"/>
    <x v="19"/>
    <n v="0"/>
    <n v="52"/>
    <x v="7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x v="1"/>
    <n v="1459368658"/>
    <n v="1454188258"/>
    <b v="0"/>
    <n v="12"/>
    <b v="0"/>
    <x v="19"/>
    <n v="17"/>
    <n v="16.833300000000001"/>
    <x v="7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x v="0"/>
    <n v="1451782607"/>
    <n v="1449190607"/>
    <b v="0"/>
    <n v="0"/>
    <b v="0"/>
    <x v="19"/>
    <n v="0"/>
    <s v="no backers"/>
    <x v="7"/>
  </r>
  <r>
    <n v="2405"/>
    <s v="JoyShtick Food Truck"/>
    <s v="We are the first gaming-themed food truck, bringing gourmet pub fare to the Jacksonville area."/>
    <n v="5000"/>
    <n v="1126"/>
    <x v="2"/>
    <x v="0"/>
    <x v="0"/>
    <n v="1472911375"/>
    <n v="1471096975"/>
    <b v="0"/>
    <n v="20"/>
    <b v="0"/>
    <x v="19"/>
    <n v="23"/>
    <n v="56.3"/>
    <x v="7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x v="0"/>
    <n v="1421635190"/>
    <n v="1418179190"/>
    <b v="0"/>
    <n v="16"/>
    <b v="0"/>
    <x v="19"/>
    <n v="41"/>
    <n v="84.0625"/>
    <x v="7"/>
  </r>
  <r>
    <n v="2407"/>
    <s v="&quot;PASHUT&quot;-(Means â€˜simpleâ€™ in Hebrew)"/>
    <s v="Hummus-mediterranean diet, real food, organic, vegan, kosher._x000d_An original great health oriented street food in Santa Fe NM."/>
    <n v="22000"/>
    <n v="5557"/>
    <x v="2"/>
    <x v="0"/>
    <x v="0"/>
    <n v="1428732000"/>
    <n v="1426772928"/>
    <b v="0"/>
    <n v="33"/>
    <b v="0"/>
    <x v="19"/>
    <n v="25"/>
    <n v="168.3939"/>
    <x v="7"/>
  </r>
  <r>
    <n v="2408"/>
    <s v="Sabroso On Wheels"/>
    <s v="A US Army Vet trying to get a Peruvian food truck going! Really good Peruvian food now mobile!"/>
    <n v="15000"/>
    <n v="30"/>
    <x v="2"/>
    <x v="0"/>
    <x v="0"/>
    <n v="1415247757"/>
    <n v="1412652157"/>
    <b v="0"/>
    <n v="2"/>
    <b v="0"/>
    <x v="19"/>
    <n v="0"/>
    <n v="15"/>
    <x v="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x v="0"/>
    <n v="1439931675"/>
    <n v="1437339675"/>
    <b v="0"/>
    <n v="6"/>
    <b v="0"/>
    <x v="19"/>
    <n v="2"/>
    <n v="76.666700000000006"/>
    <x v="7"/>
  </r>
  <r>
    <n v="2410"/>
    <s v="Websters grill truck       slow cooked meats"/>
    <s v="Websters grill truck the best slow cooked meats on hot coals_x000d_Beef bisket, roast Lamb, roast chicken, Ribs, burgers, sliders,"/>
    <n v="15000"/>
    <n v="0"/>
    <x v="2"/>
    <x v="2"/>
    <x v="2"/>
    <n v="1441619275"/>
    <n v="1439027275"/>
    <b v="0"/>
    <n v="0"/>
    <b v="0"/>
    <x v="19"/>
    <n v="0"/>
    <s v="no backers"/>
    <x v="7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x v="0"/>
    <n v="1440524082"/>
    <n v="1437932082"/>
    <b v="0"/>
    <n v="3"/>
    <b v="0"/>
    <x v="19"/>
    <n v="1"/>
    <n v="50.333300000000001"/>
    <x v="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x v="3"/>
    <n v="1480185673"/>
    <n v="1476294073"/>
    <b v="0"/>
    <n v="0"/>
    <b v="0"/>
    <x v="19"/>
    <n v="0"/>
    <s v="no backers"/>
    <x v="7"/>
  </r>
  <r>
    <n v="2413"/>
    <s v="Lone Pine Coffee Brewery"/>
    <s v="Lone Pine Coffee Brewery will be a portable third-wave coffee shop available for wedding receptions and other events!"/>
    <n v="3000"/>
    <n v="25"/>
    <x v="2"/>
    <x v="0"/>
    <x v="0"/>
    <n v="1401579000"/>
    <n v="1398911882"/>
    <b v="0"/>
    <n v="3"/>
    <b v="0"/>
    <x v="19"/>
    <n v="1"/>
    <n v="8.3332999999999995"/>
    <x v="7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x v="0"/>
    <n v="1440215940"/>
    <n v="1436805660"/>
    <b v="0"/>
    <n v="13"/>
    <b v="0"/>
    <x v="19"/>
    <n v="3"/>
    <n v="35.384599999999999"/>
    <x v="7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x v="0"/>
    <n v="1468615346"/>
    <n v="1466023346"/>
    <b v="0"/>
    <n v="6"/>
    <b v="0"/>
    <x v="19"/>
    <n v="1"/>
    <n v="55.833300000000001"/>
    <x v="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x v="0"/>
    <n v="1426345200"/>
    <n v="1421343743"/>
    <b v="0"/>
    <n v="1"/>
    <b v="0"/>
    <x v="19"/>
    <n v="0"/>
    <n v="5"/>
    <x v="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x v="0"/>
    <n v="1407705187"/>
    <n v="1405113187"/>
    <b v="0"/>
    <n v="0"/>
    <b v="0"/>
    <x v="19"/>
    <n v="0"/>
    <s v="no backers"/>
    <x v="7"/>
  </r>
  <r>
    <n v="2418"/>
    <s v="Mexican food truck"/>
    <s v="I want to start my food truck business."/>
    <n v="25000"/>
    <n v="5"/>
    <x v="2"/>
    <x v="0"/>
    <x v="0"/>
    <n v="1427225644"/>
    <n v="1422045244"/>
    <b v="0"/>
    <n v="5"/>
    <b v="0"/>
    <x v="19"/>
    <n v="0"/>
    <n v="1"/>
    <x v="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x v="0"/>
    <n v="1424281389"/>
    <n v="1419097389"/>
    <b v="0"/>
    <n v="0"/>
    <b v="0"/>
    <x v="19"/>
    <n v="0"/>
    <s v="no backers"/>
    <x v="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x v="0"/>
    <n v="1415583695"/>
    <n v="1410396095"/>
    <b v="0"/>
    <n v="36"/>
    <b v="0"/>
    <x v="19"/>
    <n v="15"/>
    <n v="69.472200000000001"/>
    <x v="7"/>
  </r>
  <r>
    <n v="2421"/>
    <s v="hot dog cart"/>
    <s v="help me start Merrill's first hot dog cart in this empty lot"/>
    <n v="6000"/>
    <n v="1"/>
    <x v="2"/>
    <x v="0"/>
    <x v="0"/>
    <n v="1424536196"/>
    <n v="1421944196"/>
    <b v="0"/>
    <n v="1"/>
    <b v="0"/>
    <x v="19"/>
    <n v="0"/>
    <n v="1"/>
    <x v="7"/>
  </r>
  <r>
    <n v="2422"/>
    <s v="Help starting a family owned food truck"/>
    <s v="Family owned business serving BBQ and seafood to the public"/>
    <n v="500"/>
    <n v="1"/>
    <x v="2"/>
    <x v="0"/>
    <x v="0"/>
    <n v="1426091036"/>
    <n v="1423502636"/>
    <b v="0"/>
    <n v="1"/>
    <b v="0"/>
    <x v="19"/>
    <n v="0"/>
    <n v="1"/>
    <x v="7"/>
  </r>
  <r>
    <n v="2423"/>
    <s v="FBTR BBQ"/>
    <s v="FBTR is a Texas-style, North Carolina based, homemade BBQ company looking to bring good meat to the masses."/>
    <n v="60000"/>
    <n v="8"/>
    <x v="2"/>
    <x v="0"/>
    <x v="0"/>
    <n v="1420044890"/>
    <n v="1417452890"/>
    <b v="0"/>
    <n v="1"/>
    <b v="0"/>
    <x v="19"/>
    <n v="0"/>
    <n v="8"/>
    <x v="7"/>
  </r>
  <r>
    <n v="2424"/>
    <s v="Lily and Memphs"/>
    <s v="Great and creative food from the heart in the form of a sweet food truck!"/>
    <n v="25000"/>
    <n v="310"/>
    <x v="2"/>
    <x v="0"/>
    <x v="0"/>
    <n v="1414445108"/>
    <n v="1411853108"/>
    <b v="0"/>
    <n v="9"/>
    <b v="0"/>
    <x v="19"/>
    <n v="1"/>
    <n v="34.444400000000002"/>
    <x v="7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x v="0"/>
    <n v="1464386640"/>
    <n v="1463090149"/>
    <b v="0"/>
    <n v="1"/>
    <b v="0"/>
    <x v="19"/>
    <n v="0"/>
    <n v="1"/>
    <x v="7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x v="0"/>
    <n v="1439006692"/>
    <n v="1433822692"/>
    <b v="0"/>
    <n v="0"/>
    <b v="0"/>
    <x v="19"/>
    <n v="0"/>
    <s v="no backers"/>
    <x v="7"/>
  </r>
  <r>
    <n v="2427"/>
    <s v="Wraps in a snap. Fast lunch with a gourmet punch!"/>
    <s v="Fast and simple lunches for those on the go.  All (lunch) deals $10 or less."/>
    <n v="50000"/>
    <n v="1"/>
    <x v="2"/>
    <x v="0"/>
    <x v="0"/>
    <n v="1458715133"/>
    <n v="1455262733"/>
    <b v="0"/>
    <n v="1"/>
    <b v="0"/>
    <x v="19"/>
    <n v="0"/>
    <n v="1"/>
    <x v="7"/>
  </r>
  <r>
    <n v="2428"/>
    <s v="Premium Burgers"/>
    <s v="From Moo 2 You! We want to offer premium burgers to a taco flooded environment."/>
    <n v="35000"/>
    <n v="1"/>
    <x v="2"/>
    <x v="0"/>
    <x v="0"/>
    <n v="1426182551"/>
    <n v="1423594151"/>
    <b v="0"/>
    <n v="1"/>
    <b v="0"/>
    <x v="19"/>
    <n v="0"/>
    <n v="1"/>
    <x v="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x v="8"/>
    <n v="1486313040"/>
    <n v="1483131966"/>
    <b v="0"/>
    <n v="4"/>
    <b v="0"/>
    <x v="19"/>
    <n v="1"/>
    <n v="501.25"/>
    <x v="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x v="0"/>
    <n v="1455246504"/>
    <n v="1452654504"/>
    <b v="0"/>
    <n v="2"/>
    <b v="0"/>
    <x v="19"/>
    <n v="1"/>
    <n v="10.5"/>
    <x v="7"/>
  </r>
  <r>
    <n v="2431"/>
    <s v="Murphy's good eatin'"/>
    <s v="Go to Colorado and run a food truck with homemade food of all kinds."/>
    <n v="100000"/>
    <n v="2"/>
    <x v="2"/>
    <x v="0"/>
    <x v="0"/>
    <n v="1467080613"/>
    <n v="1461896613"/>
    <b v="0"/>
    <n v="2"/>
    <b v="0"/>
    <x v="19"/>
    <n v="0"/>
    <n v="1"/>
    <x v="7"/>
  </r>
  <r>
    <n v="2432"/>
    <s v="funding for bbq trailer"/>
    <s v="Looking to start competition cooking and need start-up help.  Offering brisket tasting to all contributors."/>
    <n v="14000"/>
    <n v="2"/>
    <x v="2"/>
    <x v="0"/>
    <x v="0"/>
    <n v="1425791697"/>
    <n v="1423199697"/>
    <b v="0"/>
    <n v="2"/>
    <b v="0"/>
    <x v="19"/>
    <n v="0"/>
    <n v="1"/>
    <x v="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x v="0"/>
    <n v="1456608943"/>
    <n v="1454016943"/>
    <b v="0"/>
    <n v="0"/>
    <b v="0"/>
    <x v="19"/>
    <n v="0"/>
    <s v="no backers"/>
    <x v="7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x v="0"/>
    <n v="1438662474"/>
    <n v="1435206474"/>
    <b v="0"/>
    <n v="2"/>
    <b v="0"/>
    <x v="19"/>
    <n v="0"/>
    <n v="13"/>
    <x v="7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x v="9"/>
    <n v="1444027186"/>
    <n v="1441435186"/>
    <b v="0"/>
    <n v="4"/>
    <b v="0"/>
    <x v="19"/>
    <n v="0"/>
    <n v="306"/>
    <x v="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x v="5"/>
    <n v="1454078770"/>
    <n v="1448894770"/>
    <b v="0"/>
    <n v="2"/>
    <b v="0"/>
    <x v="19"/>
    <n v="0"/>
    <n v="22.5"/>
    <x v="7"/>
  </r>
  <r>
    <n v="2437"/>
    <s v="Cuppa Gumbos"/>
    <s v="Homemade Gumbo, Stews and Curry to be served hot and fresh everyday at any festival or concert we can attend."/>
    <n v="8000"/>
    <n v="0"/>
    <x v="2"/>
    <x v="0"/>
    <x v="0"/>
    <n v="1426615200"/>
    <n v="1422400188"/>
    <b v="0"/>
    <n v="0"/>
    <b v="0"/>
    <x v="19"/>
    <n v="0"/>
    <s v="no backers"/>
    <x v="7"/>
  </r>
  <r>
    <n v="2438"/>
    <s v="FOOD|Art"/>
    <s v="I'm starting a catering and food truck business of southern comfort food. My FOOD is my Art!  _x000d_Thanks for you help!"/>
    <n v="15000"/>
    <n v="50"/>
    <x v="2"/>
    <x v="0"/>
    <x v="0"/>
    <n v="1449529062"/>
    <n v="1444341462"/>
    <b v="0"/>
    <n v="1"/>
    <b v="0"/>
    <x v="19"/>
    <n v="0"/>
    <n v="50"/>
    <x v="7"/>
  </r>
  <r>
    <n v="2439"/>
    <s v="Pillow Puffs Concessions"/>
    <s v="Expand cotton candy concession to include other foods and purchase a trailer to haul._x000d_Purchase unstuffed pets to fill with cotton candy"/>
    <n v="10000"/>
    <n v="0"/>
    <x v="2"/>
    <x v="0"/>
    <x v="0"/>
    <n v="1445197129"/>
    <n v="1442605129"/>
    <b v="0"/>
    <n v="0"/>
    <b v="0"/>
    <x v="19"/>
    <n v="0"/>
    <s v="no backers"/>
    <x v="7"/>
  </r>
  <r>
    <n v="2440"/>
    <s v="The first green Food Truck in Phnom Penh"/>
    <s v="Starting a entire clean energy food truck and set a new standard for Cambodia"/>
    <n v="5000"/>
    <n v="10"/>
    <x v="2"/>
    <x v="18"/>
    <x v="3"/>
    <n v="1455399313"/>
    <n v="1452807313"/>
    <b v="0"/>
    <n v="2"/>
    <b v="0"/>
    <x v="19"/>
    <n v="0"/>
    <n v="5"/>
    <x v="7"/>
  </r>
  <r>
    <n v="2441"/>
    <s v="Bring Alchemy Pops to the People!"/>
    <s v="YOU can help Alchemy Pops POP up on a street near you!"/>
    <n v="7500"/>
    <n v="8091"/>
    <x v="0"/>
    <x v="0"/>
    <x v="0"/>
    <n v="1437627540"/>
    <n v="1435806054"/>
    <b v="0"/>
    <n v="109"/>
    <b v="1"/>
    <x v="33"/>
    <n v="108"/>
    <n v="74.229399999999998"/>
    <x v="7"/>
  </r>
  <r>
    <n v="2442"/>
    <s v="Young Mountain Tea: A New White Tea from India's Himalayas"/>
    <s v="The first tea from a new sustainable tea region in India's young, rising Himalayas."/>
    <n v="24000"/>
    <n v="30226"/>
    <x v="0"/>
    <x v="0"/>
    <x v="0"/>
    <n v="1426777228"/>
    <n v="1424188828"/>
    <b v="0"/>
    <n v="372"/>
    <b v="1"/>
    <x v="33"/>
    <n v="126"/>
    <n v="81.252700000000004"/>
    <x v="7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x v="0"/>
    <n v="1408114822"/>
    <n v="1405522822"/>
    <b v="0"/>
    <n v="311"/>
    <b v="1"/>
    <x v="33"/>
    <n v="203"/>
    <n v="130.2347"/>
    <x v="7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x v="0"/>
    <n v="1464199591"/>
    <n v="1461607591"/>
    <b v="0"/>
    <n v="61"/>
    <b v="1"/>
    <x v="33"/>
    <n v="109"/>
    <n v="53.409799999999997"/>
    <x v="7"/>
  </r>
  <r>
    <n v="2445"/>
    <s v="Joe's Cellar Phase 1 - Sit down, shut up &amp; EAT!"/>
    <s v="Joe's Cellar is locally prepared old world Italian &quot;cellar food&quot;. _x000d_This is the stuff that makes non-Italians wish they were Italian!"/>
    <n v="5000"/>
    <n v="8640"/>
    <x v="0"/>
    <x v="0"/>
    <x v="0"/>
    <n v="1443242021"/>
    <n v="1440650021"/>
    <b v="0"/>
    <n v="115"/>
    <b v="1"/>
    <x v="33"/>
    <n v="173"/>
    <n v="75.130399999999995"/>
    <x v="7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x v="0"/>
    <n v="1480174071"/>
    <n v="1477578471"/>
    <b v="0"/>
    <n v="111"/>
    <b v="1"/>
    <x v="33"/>
    <n v="168"/>
    <n v="75.666700000000006"/>
    <x v="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x v="0"/>
    <n v="1478923200"/>
    <n v="1476184593"/>
    <b v="0"/>
    <n v="337"/>
    <b v="1"/>
    <x v="33"/>
    <n v="427"/>
    <n v="31.691400000000002"/>
    <x v="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x v="0"/>
    <n v="1472621760"/>
    <n v="1472110513"/>
    <b v="0"/>
    <n v="9"/>
    <b v="1"/>
    <x v="33"/>
    <n v="108"/>
    <n v="47.777799999999999"/>
    <x v="7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x v="0"/>
    <n v="1417321515"/>
    <n v="1414725915"/>
    <b v="0"/>
    <n v="120"/>
    <b v="1"/>
    <x v="33"/>
    <n v="108"/>
    <n v="90"/>
    <x v="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x v="0"/>
    <n v="1414465860"/>
    <n v="1411177456"/>
    <b v="0"/>
    <n v="102"/>
    <b v="1"/>
    <x v="33"/>
    <n v="102"/>
    <n v="149.31399999999999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x v="0"/>
    <n v="1488750490"/>
    <n v="1487022490"/>
    <b v="0"/>
    <n v="186"/>
    <b v="1"/>
    <x v="33"/>
    <n v="115"/>
    <n v="62.069899999999997"/>
    <x v="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x v="0"/>
    <n v="1451430000"/>
    <n v="1448914500"/>
    <b v="0"/>
    <n v="15"/>
    <b v="1"/>
    <x v="33"/>
    <n v="134"/>
    <n v="53.4"/>
    <x v="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x v="0"/>
    <n v="1486053409"/>
    <n v="1483461409"/>
    <b v="0"/>
    <n v="67"/>
    <b v="1"/>
    <x v="33"/>
    <n v="155"/>
    <n v="69.268699999999995"/>
    <x v="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x v="0"/>
    <n v="1489207808"/>
    <n v="1486183808"/>
    <b v="0"/>
    <n v="130"/>
    <b v="1"/>
    <x v="33"/>
    <n v="101"/>
    <n v="271.5077"/>
    <x v="7"/>
  </r>
  <r>
    <n v="2455"/>
    <s v="Yo Mama's Sauces &amp; Rubs"/>
    <s v="Mama wants everyone to try her secret recipes for sauces and rubs. She uses only the freshest ingredients for them."/>
    <n v="300"/>
    <n v="546"/>
    <x v="0"/>
    <x v="0"/>
    <x v="0"/>
    <n v="1461177950"/>
    <n v="1458758750"/>
    <b v="0"/>
    <n v="16"/>
    <b v="1"/>
    <x v="33"/>
    <n v="182"/>
    <n v="34.125"/>
    <x v="7"/>
  </r>
  <r>
    <n v="2456"/>
    <s v="Beef Sticks to Chomp On!!"/>
    <s v="These beef sticks will make your taste buds dance with happiness. Plus they are healthier than most available today!"/>
    <n v="1500"/>
    <n v="2713"/>
    <x v="0"/>
    <x v="0"/>
    <x v="0"/>
    <n v="1488063839"/>
    <n v="1485471839"/>
    <b v="0"/>
    <n v="67"/>
    <b v="1"/>
    <x v="33"/>
    <n v="181"/>
    <n v="40.4925"/>
    <x v="7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x v="0"/>
    <n v="1458826056"/>
    <n v="1456237656"/>
    <b v="0"/>
    <n v="124"/>
    <b v="1"/>
    <x v="33"/>
    <n v="102"/>
    <n v="189.75810000000001"/>
    <x v="7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x v="0"/>
    <n v="1465498800"/>
    <n v="1462481718"/>
    <b v="0"/>
    <n v="80"/>
    <b v="1"/>
    <x v="33"/>
    <n v="110"/>
    <n v="68.862499999999997"/>
    <x v="7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x v="0"/>
    <n v="1458742685"/>
    <n v="1454858285"/>
    <b v="0"/>
    <n v="282"/>
    <b v="1"/>
    <x v="33"/>
    <n v="102"/>
    <n v="108.7766"/>
    <x v="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x v="0"/>
    <n v="1483417020"/>
    <n v="1480480167"/>
    <b v="0"/>
    <n v="68"/>
    <b v="1"/>
    <x v="33"/>
    <n v="101"/>
    <n v="125.9853"/>
    <x v="7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x v="0"/>
    <n v="1317438000"/>
    <n v="1314577097"/>
    <b v="0"/>
    <n v="86"/>
    <b v="1"/>
    <x v="14"/>
    <n v="104"/>
    <n v="90.523300000000006"/>
    <x v="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x v="0"/>
    <n v="1342672096"/>
    <n v="1340944096"/>
    <b v="0"/>
    <n v="115"/>
    <b v="1"/>
    <x v="14"/>
    <n v="111"/>
    <n v="28.880400000000002"/>
    <x v="4"/>
  </r>
  <r>
    <n v="2463"/>
    <s v="Emma Ate the Lion &quot;Songs Two Count Too&quot;"/>
    <s v="Emma Ate The Lion's debut full length album"/>
    <n v="2000"/>
    <n v="2325"/>
    <x v="0"/>
    <x v="0"/>
    <x v="0"/>
    <n v="1366138800"/>
    <n v="1362710425"/>
    <b v="0"/>
    <n v="75"/>
    <b v="1"/>
    <x v="14"/>
    <n v="116"/>
    <n v="31"/>
    <x v="4"/>
  </r>
  <r>
    <n v="2464"/>
    <s v="The Enemy Feathers NEW EP"/>
    <s v="The Enemy Feathers are passing the proverbial hat to see if we can raise enough money to complete Our NEW EP"/>
    <n v="2000"/>
    <n v="2222"/>
    <x v="0"/>
    <x v="5"/>
    <x v="5"/>
    <n v="1443641340"/>
    <n v="1441143397"/>
    <b v="0"/>
    <n v="43"/>
    <b v="1"/>
    <x v="14"/>
    <n v="111"/>
    <n v="51.674399999999999"/>
    <x v="4"/>
  </r>
  <r>
    <n v="2465"/>
    <s v="The Lion Oh My - Our first full length release"/>
    <s v="An indie band from Spokane, WA looking to master and package their first full length album."/>
    <n v="700"/>
    <n v="1261"/>
    <x v="0"/>
    <x v="0"/>
    <x v="0"/>
    <n v="1348420548"/>
    <n v="1345828548"/>
    <b v="0"/>
    <n v="48"/>
    <b v="1"/>
    <x v="14"/>
    <n v="180"/>
    <n v="26.270800000000001"/>
    <x v="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x v="0"/>
    <n v="1368066453"/>
    <n v="1365474453"/>
    <b v="0"/>
    <n v="52"/>
    <b v="1"/>
    <x v="14"/>
    <n v="100"/>
    <n v="48.076900000000002"/>
    <x v="4"/>
  </r>
  <r>
    <n v="2467"/>
    <s v="Nature Boy Explorer EP"/>
    <s v="We've finished our first EP and we're taking it on the road in three weeks! Help us fund manufacturing?"/>
    <n v="1000"/>
    <n v="1185"/>
    <x v="0"/>
    <x v="0"/>
    <x v="0"/>
    <n v="1336669200"/>
    <n v="1335473931"/>
    <b v="0"/>
    <n v="43"/>
    <b v="1"/>
    <x v="14"/>
    <n v="119"/>
    <n v="27.5581"/>
    <x v="4"/>
  </r>
  <r>
    <n v="2468"/>
    <s v="New &quot;Jesse Denaro&quot; Album!"/>
    <s v="Please donate, support &amp; share this project so that I may be able to record my new EP this fall!"/>
    <n v="2000"/>
    <n v="2144.34"/>
    <x v="0"/>
    <x v="0"/>
    <x v="0"/>
    <n v="1351400400"/>
    <n v="1348285321"/>
    <b v="0"/>
    <n v="58"/>
    <b v="1"/>
    <x v="14"/>
    <n v="107"/>
    <n v="36.971400000000003"/>
    <x v="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x v="0"/>
    <n v="1297160329"/>
    <n v="1295000329"/>
    <b v="0"/>
    <n v="47"/>
    <b v="1"/>
    <x v="14"/>
    <n v="114"/>
    <n v="29.0213"/>
    <x v="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x v="0"/>
    <n v="1337824055"/>
    <n v="1335232055"/>
    <b v="0"/>
    <n v="36"/>
    <b v="1"/>
    <x v="14"/>
    <n v="103"/>
    <n v="28.656700000000001"/>
    <x v="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x v="0"/>
    <n v="1327535392"/>
    <n v="1324079392"/>
    <b v="0"/>
    <n v="17"/>
    <b v="1"/>
    <x v="14"/>
    <n v="128"/>
    <n v="37.647100000000002"/>
    <x v="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x v="0"/>
    <n v="1283562180"/>
    <n v="1277433980"/>
    <b v="0"/>
    <n v="104"/>
    <b v="1"/>
    <x v="14"/>
    <n v="136"/>
    <n v="97.903999999999996"/>
    <x v="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x v="0"/>
    <n v="1352573869"/>
    <n v="1349978269"/>
    <b v="0"/>
    <n v="47"/>
    <b v="1"/>
    <x v="14"/>
    <n v="100"/>
    <n v="42.553199999999997"/>
    <x v="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x v="0"/>
    <n v="1286756176"/>
    <n v="1282868176"/>
    <b v="0"/>
    <n v="38"/>
    <b v="1"/>
    <x v="14"/>
    <n v="100"/>
    <n v="131.58369999999999"/>
    <x v="4"/>
  </r>
  <r>
    <n v="2475"/>
    <s v="BRANDTSON - &quot;Send Us A Signal&quot; Vinyl LP"/>
    <s v="Help BRANDTSON and DREAMOVERrecords press their 2004 record, &quot;Send Us A Signal&quot;."/>
    <n v="2500"/>
    <n v="2618"/>
    <x v="0"/>
    <x v="0"/>
    <x v="0"/>
    <n v="1278799200"/>
    <n v="1273647255"/>
    <b v="0"/>
    <n v="81"/>
    <b v="1"/>
    <x v="14"/>
    <n v="105"/>
    <n v="32.320999999999998"/>
    <x v="4"/>
  </r>
  <r>
    <n v="2476"/>
    <s v="Arts &amp; Crafts"/>
    <s v="Eleven songs, the accumulation of several memorable occurrences in a sleepy town; stories of fiction &amp; fact."/>
    <n v="3200"/>
    <n v="3360.72"/>
    <x v="0"/>
    <x v="0"/>
    <x v="0"/>
    <n v="1415004770"/>
    <n v="1412149970"/>
    <b v="0"/>
    <n v="55"/>
    <b v="1"/>
    <x v="14"/>
    <n v="105"/>
    <n v="61.103999999999999"/>
    <x v="4"/>
  </r>
  <r>
    <n v="2477"/>
    <s v="Debut Album"/>
    <s v="Releasing my first album in August, and I need your help in order to get it done!"/>
    <n v="750"/>
    <n v="1285"/>
    <x v="0"/>
    <x v="0"/>
    <x v="0"/>
    <n v="1344789345"/>
    <n v="1340901345"/>
    <b v="0"/>
    <n v="41"/>
    <b v="1"/>
    <x v="14"/>
    <n v="171"/>
    <n v="31.3415"/>
    <x v="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x v="0"/>
    <n v="1358117313"/>
    <n v="1355525313"/>
    <b v="0"/>
    <n v="79"/>
    <b v="1"/>
    <x v="14"/>
    <n v="128"/>
    <n v="129.1139"/>
    <x v="4"/>
  </r>
  <r>
    <n v="2479"/>
    <s v="FUEL FAKE NATIVES"/>
    <s v="Fake Natives is headed on tour this summer. Help them fill their tank with fossil fuels."/>
    <n v="300"/>
    <n v="400.33"/>
    <x v="0"/>
    <x v="0"/>
    <x v="0"/>
    <n v="1343440800"/>
    <n v="1342545994"/>
    <b v="0"/>
    <n v="16"/>
    <b v="1"/>
    <x v="14"/>
    <n v="133"/>
    <n v="25.020600000000002"/>
    <x v="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x v="0"/>
    <n v="1444516084"/>
    <n v="1439332084"/>
    <b v="0"/>
    <n v="8"/>
    <b v="1"/>
    <x v="14"/>
    <n v="100"/>
    <n v="250"/>
    <x v="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x v="0"/>
    <n v="1335799808"/>
    <n v="1333207808"/>
    <b v="0"/>
    <n v="95"/>
    <b v="1"/>
    <x v="14"/>
    <n v="113"/>
    <n v="47.541499999999999"/>
    <x v="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x v="0"/>
    <n v="1312224383"/>
    <n v="1308336383"/>
    <b v="0"/>
    <n v="25"/>
    <b v="1"/>
    <x v="14"/>
    <n v="100"/>
    <n v="40.04"/>
    <x v="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x v="0"/>
    <n v="1335891603"/>
    <n v="1330711203"/>
    <b v="0"/>
    <n v="19"/>
    <b v="1"/>
    <x v="14"/>
    <n v="114"/>
    <n v="65.842100000000002"/>
    <x v="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x v="0"/>
    <n v="1316124003"/>
    <n v="1313532003"/>
    <b v="0"/>
    <n v="90"/>
    <b v="1"/>
    <x v="14"/>
    <n v="119"/>
    <n v="46.401200000000003"/>
    <x v="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x v="0"/>
    <n v="1318463879"/>
    <n v="1315439879"/>
    <b v="0"/>
    <n v="41"/>
    <b v="1"/>
    <x v="14"/>
    <n v="103"/>
    <n v="50.365900000000003"/>
    <x v="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x v="0"/>
    <n v="1335113976"/>
    <n v="1332521976"/>
    <b v="0"/>
    <n v="30"/>
    <b v="1"/>
    <x v="14"/>
    <n v="266"/>
    <n v="26.566700000000001"/>
    <x v="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x v="0"/>
    <n v="1338083997"/>
    <n v="1335491997"/>
    <b v="0"/>
    <n v="38"/>
    <b v="1"/>
    <x v="14"/>
    <n v="100"/>
    <n v="39.493699999999997"/>
    <x v="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x v="0"/>
    <n v="1321459908"/>
    <n v="1318864308"/>
    <b v="0"/>
    <n v="65"/>
    <b v="1"/>
    <x v="14"/>
    <n v="107"/>
    <n v="49.246200000000002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x v="0"/>
    <n v="1368117239"/>
    <n v="1365525239"/>
    <b v="0"/>
    <n v="75"/>
    <b v="1"/>
    <x v="14"/>
    <n v="134"/>
    <n v="62.38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x v="0"/>
    <n v="1340429276"/>
    <n v="1335245276"/>
    <b v="0"/>
    <n v="16"/>
    <b v="1"/>
    <x v="14"/>
    <n v="121"/>
    <n v="37.9375"/>
    <x v="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x v="0"/>
    <n v="1295142660"/>
    <n v="1293739714"/>
    <b v="0"/>
    <n v="10"/>
    <b v="1"/>
    <x v="14"/>
    <n v="103"/>
    <n v="51.6"/>
    <x v="4"/>
  </r>
  <r>
    <n v="2492"/>
    <s v="SUPER NICE EP 2012"/>
    <s v="We're a band from Hawaii trying to produce our first EP and we need help!"/>
    <n v="600"/>
    <n v="750"/>
    <x v="0"/>
    <x v="0"/>
    <x v="0"/>
    <n v="1339840740"/>
    <n v="1335397188"/>
    <b v="0"/>
    <n v="27"/>
    <b v="1"/>
    <x v="14"/>
    <n v="125"/>
    <n v="27.777799999999999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x v="0"/>
    <n v="1367208140"/>
    <n v="1363320140"/>
    <b v="0"/>
    <n v="259"/>
    <b v="1"/>
    <x v="14"/>
    <n v="129"/>
    <n v="99.382199999999997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x v="0"/>
    <n v="1337786944"/>
    <n v="1335194944"/>
    <b v="0"/>
    <n v="39"/>
    <b v="1"/>
    <x v="14"/>
    <n v="101"/>
    <n v="38.848199999999999"/>
    <x v="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x v="0"/>
    <n v="1339022575"/>
    <n v="1336430575"/>
    <b v="0"/>
    <n v="42"/>
    <b v="1"/>
    <x v="14"/>
    <n v="128"/>
    <n v="45.5488"/>
    <x v="4"/>
  </r>
  <r>
    <n v="2496"/>
    <s v="Lynn Haven - The First Album, &quot;Fair Weather Friends&quot;"/>
    <s v="Be a part of making the first Lynn Haven album, &quot;Fair Weather Friends.&quot;"/>
    <n v="6000"/>
    <n v="6000"/>
    <x v="0"/>
    <x v="0"/>
    <x v="0"/>
    <n v="1364597692"/>
    <n v="1361577292"/>
    <b v="0"/>
    <n v="10"/>
    <b v="1"/>
    <x v="14"/>
    <n v="100"/>
    <n v="600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x v="0"/>
    <n v="1312578338"/>
    <n v="1309986338"/>
    <b v="0"/>
    <n v="56"/>
    <b v="1"/>
    <x v="14"/>
    <n v="113"/>
    <n v="80.551100000000005"/>
    <x v="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x v="0"/>
    <n v="1422400387"/>
    <n v="1421190787"/>
    <b v="0"/>
    <n v="20"/>
    <b v="1"/>
    <x v="14"/>
    <n v="106"/>
    <n v="52.8"/>
    <x v="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x v="0"/>
    <n v="1356976800"/>
    <n v="1352820837"/>
    <b v="0"/>
    <n v="170"/>
    <b v="1"/>
    <x v="14"/>
    <n v="203"/>
    <n v="47.676499999999997"/>
    <x v="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x v="0"/>
    <n v="1340476375"/>
    <n v="1337884375"/>
    <b v="0"/>
    <n v="29"/>
    <b v="1"/>
    <x v="14"/>
    <n v="113"/>
    <n v="23.4483"/>
    <x v="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x v="5"/>
    <n v="1443379104"/>
    <n v="1440787104"/>
    <b v="0"/>
    <n v="7"/>
    <b v="0"/>
    <x v="34"/>
    <n v="3"/>
    <n v="40.142899999999997"/>
    <x v="7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x v="0"/>
    <n v="1411328918"/>
    <n v="1407440918"/>
    <b v="0"/>
    <n v="5"/>
    <b v="0"/>
    <x v="34"/>
    <n v="0"/>
    <n v="17.2"/>
    <x v="7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x v="0"/>
    <n v="1465333560"/>
    <n v="1462743308"/>
    <b v="0"/>
    <n v="0"/>
    <b v="0"/>
    <x v="34"/>
    <n v="0"/>
    <s v="no backers"/>
    <x v="7"/>
  </r>
  <r>
    <n v="2504"/>
    <s v="Halal Restaurant and Internet Cafe"/>
    <s v="Halal Restaurant and Internet Cafe 20 percent of profits will go to building masjids."/>
    <n v="35000"/>
    <n v="0"/>
    <x v="2"/>
    <x v="0"/>
    <x v="0"/>
    <n v="1416014534"/>
    <n v="1413418934"/>
    <b v="0"/>
    <n v="0"/>
    <b v="0"/>
    <x v="34"/>
    <n v="0"/>
    <s v="no backers"/>
    <x v="7"/>
  </r>
  <r>
    <n v="2505"/>
    <s v="PASTATUTION"/>
    <s v="PASTATUTION- The act or practice of engaging in Pasta Making for money.  _x000d__x000d_Help us get the Arcobaleno Pasta Extruder!"/>
    <n v="7000"/>
    <n v="0"/>
    <x v="2"/>
    <x v="0"/>
    <x v="0"/>
    <n v="1426292416"/>
    <n v="1423704016"/>
    <b v="0"/>
    <n v="0"/>
    <b v="0"/>
    <x v="34"/>
    <n v="0"/>
    <s v="no backers"/>
    <x v="7"/>
  </r>
  <r>
    <n v="2506"/>
    <s v="Bowlz Cafe, Hull"/>
    <s v="Love cereal as much as we do? Then we need your help! We are opening a worldwide cereal cafe, serving the best in imported cereals!"/>
    <n v="5000"/>
    <n v="30"/>
    <x v="2"/>
    <x v="1"/>
    <x v="1"/>
    <n v="1443906000"/>
    <n v="1441955269"/>
    <b v="0"/>
    <n v="2"/>
    <b v="0"/>
    <x v="34"/>
    <n v="1"/>
    <n v="15"/>
    <x v="7"/>
  </r>
  <r>
    <n v="2507"/>
    <s v="Help Cafe Talavera get a New Kitchen!"/>
    <s v="Unique dishes for a unique city!."/>
    <n v="42850"/>
    <n v="0"/>
    <x v="2"/>
    <x v="0"/>
    <x v="0"/>
    <n v="1431308704"/>
    <n v="1428716704"/>
    <b v="0"/>
    <n v="0"/>
    <b v="0"/>
    <x v="34"/>
    <n v="0"/>
    <s v="no backers"/>
    <x v="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x v="0"/>
    <n v="1408056634"/>
    <n v="1405464634"/>
    <b v="0"/>
    <n v="0"/>
    <b v="0"/>
    <x v="34"/>
    <n v="0"/>
    <s v="no backers"/>
    <x v="7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x v="1"/>
    <n v="1429554349"/>
    <n v="1424719549"/>
    <b v="0"/>
    <n v="28"/>
    <b v="0"/>
    <x v="34"/>
    <n v="1"/>
    <n v="35.714300000000001"/>
    <x v="7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x v="0"/>
    <n v="1431647772"/>
    <n v="1426463772"/>
    <b v="0"/>
    <n v="2"/>
    <b v="0"/>
    <x v="34"/>
    <n v="0"/>
    <n v="37.5"/>
    <x v="7"/>
  </r>
  <r>
    <n v="2511"/>
    <s v="loluli's"/>
    <s v="Fresh Fast Food. A bbq ramen bar thats healthy, tasty and made to order right in front of your eyes....... From flame to bowl"/>
    <n v="100000"/>
    <n v="0"/>
    <x v="2"/>
    <x v="1"/>
    <x v="1"/>
    <n v="1454323413"/>
    <n v="1451731413"/>
    <b v="0"/>
    <n v="0"/>
    <b v="0"/>
    <x v="34"/>
    <n v="0"/>
    <s v="no backers"/>
    <x v="7"/>
  </r>
  <r>
    <n v="2512"/>
    <s v="Somethin' Tasty"/>
    <s v="Somethin' Tasty is a unique coffee, pastry &amp; retail store. We consign from all local sources: pottery, glass &amp; art."/>
    <n v="1150"/>
    <n v="0"/>
    <x v="2"/>
    <x v="0"/>
    <x v="0"/>
    <n v="1418504561"/>
    <n v="1417208561"/>
    <b v="0"/>
    <n v="0"/>
    <b v="0"/>
    <x v="34"/>
    <n v="0"/>
    <s v="no backers"/>
    <x v="7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x v="3"/>
    <n v="1488067789"/>
    <n v="1482883789"/>
    <b v="0"/>
    <n v="0"/>
    <b v="0"/>
    <x v="34"/>
    <n v="0"/>
    <s v="no backers"/>
    <x v="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x v="0"/>
    <n v="1408526477"/>
    <n v="1407057677"/>
    <b v="0"/>
    <n v="4"/>
    <b v="0"/>
    <x v="34"/>
    <n v="2"/>
    <n v="52.5"/>
    <x v="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x v="0"/>
    <n v="1424635753"/>
    <n v="1422043753"/>
    <b v="0"/>
    <n v="12"/>
    <b v="0"/>
    <x v="34"/>
    <n v="19"/>
    <n v="77.5"/>
    <x v="7"/>
  </r>
  <r>
    <n v="2516"/>
    <s v="Morning Glory"/>
    <s v="Hi, everyone my name is Alex, and i want to create not just a cafe spot, but a place that gives everyone a nice warm homey feeling."/>
    <n v="22000"/>
    <n v="0"/>
    <x v="2"/>
    <x v="0"/>
    <x v="0"/>
    <n v="1417279252"/>
    <n v="1414683652"/>
    <b v="0"/>
    <n v="0"/>
    <b v="0"/>
    <x v="34"/>
    <n v="0"/>
    <s v="no backers"/>
    <x v="7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x v="5"/>
    <n v="1426788930"/>
    <n v="1424200530"/>
    <b v="0"/>
    <n v="33"/>
    <b v="0"/>
    <x v="34"/>
    <n v="10"/>
    <n v="53.545499999999997"/>
    <x v="7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x v="0"/>
    <n v="1415899228"/>
    <n v="1413303628"/>
    <b v="0"/>
    <n v="0"/>
    <b v="0"/>
    <x v="34"/>
    <n v="0"/>
    <s v="no backers"/>
    <x v="7"/>
  </r>
  <r>
    <n v="2519"/>
    <s v="Kelli's Kitchen"/>
    <s v="Better than your mom's, better than Cracker Barrel, only at Kelli's Kitchen (all from scratch)."/>
    <n v="150000"/>
    <n v="65"/>
    <x v="2"/>
    <x v="0"/>
    <x v="0"/>
    <n v="1405741404"/>
    <n v="1403149404"/>
    <b v="0"/>
    <n v="4"/>
    <b v="0"/>
    <x v="34"/>
    <n v="0"/>
    <n v="16.25"/>
    <x v="7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x v="0"/>
    <n v="1476559260"/>
    <n v="1472567085"/>
    <b v="0"/>
    <n v="0"/>
    <b v="0"/>
    <x v="34"/>
    <n v="0"/>
    <s v="no backers"/>
    <x v="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x v="0"/>
    <n v="1444778021"/>
    <n v="1442963621"/>
    <b v="0"/>
    <n v="132"/>
    <b v="1"/>
    <x v="35"/>
    <n v="109"/>
    <n v="103.68170000000001"/>
    <x v="4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x v="0"/>
    <n v="1461336720"/>
    <n v="1459431960"/>
    <b v="0"/>
    <n v="27"/>
    <b v="1"/>
    <x v="35"/>
    <n v="100"/>
    <n v="185.18520000000001"/>
    <x v="4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x v="0"/>
    <n v="1416270292"/>
    <n v="1413674692"/>
    <b v="0"/>
    <n v="26"/>
    <b v="1"/>
    <x v="35"/>
    <n v="156"/>
    <n v="54.153799999999997"/>
    <x v="4"/>
  </r>
  <r>
    <n v="2524"/>
    <s v="Les Bostonades' First CD"/>
    <s v="We're bringing some of our favorite music from the past 10 years to disc for the first time ever."/>
    <n v="7500"/>
    <n v="7620"/>
    <x v="0"/>
    <x v="0"/>
    <x v="0"/>
    <n v="1419136200"/>
    <n v="1416338557"/>
    <b v="0"/>
    <n v="43"/>
    <b v="1"/>
    <x v="35"/>
    <n v="102"/>
    <n v="177.20930000000001"/>
    <x v="4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x v="0"/>
    <n v="1340914571"/>
    <n v="1338322571"/>
    <b v="0"/>
    <n v="80"/>
    <b v="1"/>
    <x v="35"/>
    <n v="100"/>
    <n v="100.325"/>
    <x v="4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x v="0"/>
    <n v="1418014740"/>
    <n v="1415585474"/>
    <b v="0"/>
    <n v="33"/>
    <b v="1"/>
    <x v="35"/>
    <n v="113"/>
    <n v="136.9091"/>
    <x v="4"/>
  </r>
  <r>
    <n v="2527"/>
    <s v="Britten in Song: A Centennial Celebration"/>
    <s v="Five Programs of Benjamin Britten's vocal works featuring over 20 extraordinary vocalists and pianists."/>
    <n v="4000"/>
    <n v="4085"/>
    <x v="0"/>
    <x v="0"/>
    <x v="0"/>
    <n v="1382068740"/>
    <n v="1380477691"/>
    <b v="0"/>
    <n v="71"/>
    <b v="1"/>
    <x v="35"/>
    <n v="102"/>
    <n v="57.535200000000003"/>
    <x v="4"/>
  </r>
  <r>
    <n v="2528"/>
    <s v="Three Voices"/>
    <s v="I've been offered a contract with HatHut to record Feldman's 'Three Voices', which would be my first solo disc. I need your help!"/>
    <n v="4000"/>
    <n v="4289.99"/>
    <x v="0"/>
    <x v="1"/>
    <x v="1"/>
    <n v="1440068400"/>
    <n v="1438459303"/>
    <b v="0"/>
    <n v="81"/>
    <b v="1"/>
    <x v="35"/>
    <n v="107"/>
    <n v="52.962800000000001"/>
    <x v="4"/>
  </r>
  <r>
    <n v="2529"/>
    <s v="UrbanArias is DC's Contemporary Opera Company"/>
    <s v="Opera. Short. New."/>
    <n v="6000"/>
    <n v="6257"/>
    <x v="0"/>
    <x v="0"/>
    <x v="0"/>
    <n v="1332636975"/>
    <n v="1328752575"/>
    <b v="0"/>
    <n v="76"/>
    <b v="1"/>
    <x v="35"/>
    <n v="104"/>
    <n v="82.328900000000004"/>
    <x v="4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x v="0"/>
    <n v="1429505400"/>
    <n v="1426711505"/>
    <b v="0"/>
    <n v="48"/>
    <b v="1"/>
    <x v="35"/>
    <n v="100"/>
    <n v="135.41669999999999"/>
    <x v="4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x v="0"/>
    <n v="1439611140"/>
    <n v="1437668354"/>
    <b v="0"/>
    <n v="61"/>
    <b v="1"/>
    <x v="35"/>
    <n v="100"/>
    <n v="74.065600000000003"/>
    <x v="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x v="0"/>
    <n v="1345148566"/>
    <n v="1342556566"/>
    <b v="0"/>
    <n v="60"/>
    <b v="1"/>
    <x v="35"/>
    <n v="126"/>
    <n v="84.083299999999994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x v="0"/>
    <n v="1362160868"/>
    <n v="1359568911"/>
    <b v="0"/>
    <n v="136"/>
    <b v="1"/>
    <x v="35"/>
    <n v="111"/>
    <n v="61.029400000000003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x v="0"/>
    <n v="1262325600"/>
    <n v="1257871712"/>
    <b v="0"/>
    <n v="14"/>
    <b v="1"/>
    <x v="35"/>
    <n v="105"/>
    <n v="150"/>
    <x v="4"/>
  </r>
  <r>
    <n v="2535"/>
    <s v="Mark Hayes Requiem Recording"/>
    <s v="Mark Hayes: Requiem Recording"/>
    <n v="20000"/>
    <n v="20755"/>
    <x v="0"/>
    <x v="0"/>
    <x v="0"/>
    <n v="1417463945"/>
    <n v="1414781945"/>
    <b v="0"/>
    <n v="78"/>
    <b v="1"/>
    <x v="35"/>
    <n v="104"/>
    <n v="266.08969999999999"/>
    <x v="4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x v="0"/>
    <n v="1375151566"/>
    <n v="1373337166"/>
    <b v="0"/>
    <n v="4"/>
    <b v="1"/>
    <x v="35"/>
    <n v="116"/>
    <n v="7.25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x v="0"/>
    <n v="1312212855"/>
    <n v="1307028855"/>
    <b v="0"/>
    <n v="11"/>
    <b v="1"/>
    <x v="35"/>
    <n v="110"/>
    <n v="100"/>
    <x v="4"/>
  </r>
  <r>
    <n v="2538"/>
    <s v="Me, Myself and Albinoni"/>
    <s v="I will record 2 of Tomaso Albinoni's concertos for 2 oboes playing both parts myself."/>
    <n v="18000"/>
    <n v="20343.169999999998"/>
    <x v="0"/>
    <x v="0"/>
    <x v="0"/>
    <n v="1361681940"/>
    <n v="1359029661"/>
    <b v="0"/>
    <n v="185"/>
    <b v="1"/>
    <x v="35"/>
    <n v="113"/>
    <n v="109.9631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x v="0"/>
    <n v="1422913152"/>
    <n v="1417729152"/>
    <b v="0"/>
    <n v="59"/>
    <b v="1"/>
    <x v="35"/>
    <n v="100"/>
    <n v="169.9153"/>
    <x v="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x v="0"/>
    <n v="1319904721"/>
    <n v="1314720721"/>
    <b v="0"/>
    <n v="27"/>
    <b v="1"/>
    <x v="35"/>
    <n v="103"/>
    <n v="95.740700000000004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x v="1"/>
    <n v="1380192418"/>
    <n v="1375008418"/>
    <b v="0"/>
    <n v="63"/>
    <b v="1"/>
    <x v="35"/>
    <n v="107"/>
    <n v="59.460299999999997"/>
    <x v="4"/>
  </r>
  <r>
    <n v="2542"/>
    <s v="Classical Music by Marquita"/>
    <s v="Marquita Renee Ntim records her first Classical Album, complete with her playing the viola, cello and singing opera."/>
    <n v="700"/>
    <n v="725"/>
    <x v="0"/>
    <x v="0"/>
    <x v="0"/>
    <n v="1380599940"/>
    <n v="1377252857"/>
    <b v="0"/>
    <n v="13"/>
    <b v="1"/>
    <x v="35"/>
    <n v="104"/>
    <n v="55.769199999999998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x v="0"/>
    <n v="1293937200"/>
    <n v="1291257298"/>
    <b v="0"/>
    <n v="13"/>
    <b v="1"/>
    <x v="35"/>
    <n v="156"/>
    <n v="30.076899999999998"/>
    <x v="4"/>
  </r>
  <r>
    <n v="2544"/>
    <s v="Singing City Children's Choir"/>
    <s v="Bringing choral music and performance opportunities to under-served youth in West Philadelphia"/>
    <n v="5000"/>
    <n v="5041"/>
    <x v="0"/>
    <x v="0"/>
    <x v="0"/>
    <n v="1341750569"/>
    <n v="1339158569"/>
    <b v="0"/>
    <n v="57"/>
    <b v="1"/>
    <x v="35"/>
    <n v="101"/>
    <n v="88.438599999999994"/>
    <x v="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x v="0"/>
    <n v="1424997000"/>
    <n v="1421983138"/>
    <b v="0"/>
    <n v="61"/>
    <b v="1"/>
    <x v="35"/>
    <n v="195"/>
    <n v="64.032799999999995"/>
    <x v="4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x v="0"/>
    <n v="1380949200"/>
    <n v="1378586179"/>
    <b v="0"/>
    <n v="65"/>
    <b v="1"/>
    <x v="35"/>
    <n v="112"/>
    <n v="60.153799999999997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x v="0"/>
    <n v="1333560803"/>
    <n v="1330972403"/>
    <b v="0"/>
    <n v="134"/>
    <b v="1"/>
    <x v="35"/>
    <n v="120"/>
    <n v="49.194000000000003"/>
    <x v="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x v="3"/>
    <n v="1475209620"/>
    <n v="1473087637"/>
    <b v="0"/>
    <n v="37"/>
    <b v="1"/>
    <x v="35"/>
    <n v="102"/>
    <n v="165.16220000000001"/>
    <x v="4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x v="1"/>
    <n v="1370019600"/>
    <n v="1366999870"/>
    <b v="0"/>
    <n v="37"/>
    <b v="1"/>
    <x v="35"/>
    <n v="103"/>
    <n v="43.621600000000001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x v="0"/>
    <n v="1444276740"/>
    <n v="1439392406"/>
    <b v="0"/>
    <n v="150"/>
    <b v="1"/>
    <x v="35"/>
    <n v="101"/>
    <n v="43.7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x v="0"/>
    <n v="1332362880"/>
    <n v="1329890585"/>
    <b v="0"/>
    <n v="56"/>
    <b v="1"/>
    <x v="35"/>
    <n v="103"/>
    <n v="67.419600000000003"/>
    <x v="4"/>
  </r>
  <r>
    <n v="2552"/>
    <s v="DAVID, The Oratorio"/>
    <s v="World Premiere of a new oratorio with chorus, soloists, and orchestra, based on the Old Testament king and prophet, DAVID"/>
    <n v="3000"/>
    <n v="3195"/>
    <x v="0"/>
    <x v="0"/>
    <x v="0"/>
    <n v="1488741981"/>
    <n v="1486149981"/>
    <b v="0"/>
    <n v="18"/>
    <b v="1"/>
    <x v="35"/>
    <n v="107"/>
    <n v="177.5"/>
    <x v="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x v="0"/>
    <n v="1348202807"/>
    <n v="1343018807"/>
    <b v="0"/>
    <n v="60"/>
    <b v="1"/>
    <x v="35"/>
    <n v="156"/>
    <n v="38.883299999999998"/>
    <x v="4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x v="0"/>
    <n v="1433131140"/>
    <n v="1430445163"/>
    <b v="0"/>
    <n v="67"/>
    <b v="1"/>
    <x v="35"/>
    <n v="123"/>
    <n v="54.985100000000003"/>
    <x v="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x v="0"/>
    <n v="1338219793"/>
    <n v="1335541393"/>
    <b v="0"/>
    <n v="35"/>
    <b v="1"/>
    <x v="35"/>
    <n v="107"/>
    <n v="61.3429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x v="0"/>
    <n v="1356392857"/>
    <n v="1352504857"/>
    <b v="0"/>
    <n v="34"/>
    <b v="1"/>
    <x v="35"/>
    <n v="106"/>
    <n v="23.117599999999999"/>
    <x v="4"/>
  </r>
  <r>
    <n v="2557"/>
    <s v="European Tour"/>
    <s v="Raising money for our concert tour of Switzerland and Germany in June/July 2014"/>
    <n v="900"/>
    <n v="1066"/>
    <x v="0"/>
    <x v="1"/>
    <x v="1"/>
    <n v="1400176386"/>
    <n v="1397584386"/>
    <b v="0"/>
    <n v="36"/>
    <b v="1"/>
    <x v="35"/>
    <n v="118"/>
    <n v="29.6111"/>
    <x v="4"/>
  </r>
  <r>
    <n v="2558"/>
    <s v="Hopkins Sinfonia 2015 Season"/>
    <s v="The Hopkins Sinfonia is looking for your support to run our 2015 Season made up of five concerts."/>
    <n v="1250"/>
    <n v="1361"/>
    <x v="0"/>
    <x v="2"/>
    <x v="2"/>
    <n v="1430488740"/>
    <n v="1427747906"/>
    <b v="0"/>
    <n v="18"/>
    <b v="1"/>
    <x v="35"/>
    <n v="109"/>
    <n v="75.611099999999993"/>
    <x v="4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x v="0"/>
    <n v="1321385820"/>
    <n v="1318539484"/>
    <b v="0"/>
    <n v="25"/>
    <b v="1"/>
    <x v="35"/>
    <n v="111"/>
    <n v="35.6"/>
    <x v="4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x v="1"/>
    <n v="1425682174"/>
    <n v="1423090174"/>
    <b v="0"/>
    <n v="21"/>
    <b v="1"/>
    <x v="35"/>
    <n v="100"/>
    <n v="143"/>
    <x v="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x v="5"/>
    <n v="1444740089"/>
    <n v="1442148089"/>
    <b v="0"/>
    <n v="0"/>
    <b v="0"/>
    <x v="19"/>
    <n v="0"/>
    <s v="no backers"/>
    <x v="7"/>
  </r>
  <r>
    <n v="2562"/>
    <s v="Jamaican food truck in Munich in the making! (Canceled)"/>
    <s v="Hail up - Wah gwaan ?_x000d_We are creating a foodtruck that will serve typical, traditional Jamaican jerk chicken/pork and more!"/>
    <n v="10000"/>
    <n v="75"/>
    <x v="1"/>
    <x v="12"/>
    <x v="3"/>
    <n v="1476189339"/>
    <n v="1471005339"/>
    <b v="0"/>
    <n v="3"/>
    <b v="0"/>
    <x v="19"/>
    <n v="1"/>
    <n v="25"/>
    <x v="7"/>
  </r>
  <r>
    <n v="2563"/>
    <s v="Phoenix Pearl Boba Tea Truck (Canceled)"/>
    <s v="Michigan based bubble tea and specialty ice cream food truck"/>
    <n v="20000"/>
    <n v="0"/>
    <x v="1"/>
    <x v="0"/>
    <x v="0"/>
    <n v="1438226451"/>
    <n v="1433042451"/>
    <b v="0"/>
    <n v="0"/>
    <b v="0"/>
    <x v="19"/>
    <n v="0"/>
    <s v="no backers"/>
    <x v="7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x v="5"/>
    <n v="1406854699"/>
    <n v="1404262699"/>
    <b v="0"/>
    <n v="0"/>
    <b v="0"/>
    <x v="19"/>
    <n v="0"/>
    <s v="no backers"/>
    <x v="7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x v="0"/>
    <n v="1462827000"/>
    <n v="1457710589"/>
    <b v="0"/>
    <n v="1"/>
    <b v="0"/>
    <x v="19"/>
    <n v="1"/>
    <n v="100"/>
    <x v="7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x v="0"/>
    <n v="1408663948"/>
    <n v="1406071948"/>
    <b v="0"/>
    <n v="0"/>
    <b v="0"/>
    <x v="19"/>
    <n v="0"/>
    <s v="no backers"/>
    <x v="7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x v="0"/>
    <n v="1429823138"/>
    <n v="1427231138"/>
    <b v="0"/>
    <n v="2"/>
    <b v="0"/>
    <x v="19"/>
    <n v="0"/>
    <n v="60"/>
    <x v="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x v="1"/>
    <n v="1472745594"/>
    <n v="1470153594"/>
    <b v="0"/>
    <n v="1"/>
    <b v="0"/>
    <x v="19"/>
    <n v="1"/>
    <n v="50"/>
    <x v="7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x v="0"/>
    <n v="1442457112"/>
    <n v="1439865112"/>
    <b v="0"/>
    <n v="2"/>
    <b v="0"/>
    <x v="19"/>
    <n v="2"/>
    <n v="72.5"/>
    <x v="7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x v="0"/>
    <n v="1486590035"/>
    <n v="1483998035"/>
    <b v="0"/>
    <n v="2"/>
    <b v="0"/>
    <x v="19"/>
    <n v="1"/>
    <n v="29.5"/>
    <x v="7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x v="2"/>
    <n v="1463645521"/>
    <n v="1458461521"/>
    <b v="0"/>
    <n v="4"/>
    <b v="0"/>
    <x v="19"/>
    <n v="0"/>
    <n v="62.5"/>
    <x v="7"/>
  </r>
  <r>
    <n v="2572"/>
    <s v="A Dream of Naughty Nachos (Canceled)"/>
    <s v="Mesquite smoked brisket nachos, food truck style, with homemade salsa to make your taste buds dance."/>
    <n v="30000"/>
    <n v="0"/>
    <x v="1"/>
    <x v="0"/>
    <x v="0"/>
    <n v="1428893517"/>
    <n v="1426301517"/>
    <b v="0"/>
    <n v="0"/>
    <b v="0"/>
    <x v="19"/>
    <n v="0"/>
    <s v="no backers"/>
    <x v="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x v="0"/>
    <n v="1408803149"/>
    <n v="1404915149"/>
    <b v="0"/>
    <n v="0"/>
    <b v="0"/>
    <x v="19"/>
    <n v="0"/>
    <s v="no backers"/>
    <x v="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x v="0"/>
    <n v="1463600945"/>
    <n v="1461786545"/>
    <b v="0"/>
    <n v="0"/>
    <b v="0"/>
    <x v="19"/>
    <n v="0"/>
    <s v="no backers"/>
    <x v="7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x v="0"/>
    <n v="1421030194"/>
    <n v="1418438194"/>
    <b v="0"/>
    <n v="0"/>
    <b v="0"/>
    <x v="19"/>
    <n v="0"/>
    <s v="no backers"/>
    <x v="7"/>
  </r>
  <r>
    <n v="2576"/>
    <s v="2 Go Fast Food (Canceled)"/>
    <s v="A New Twist with an American and Philippine fast food Mobile Trailer."/>
    <n v="10000"/>
    <n v="0"/>
    <x v="1"/>
    <x v="0"/>
    <x v="0"/>
    <n v="1428707647"/>
    <n v="1424823247"/>
    <b v="0"/>
    <n v="0"/>
    <b v="0"/>
    <x v="19"/>
    <n v="0"/>
    <s v="no backers"/>
    <x v="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x v="0"/>
    <n v="1407181297"/>
    <n v="1405021297"/>
    <b v="0"/>
    <n v="0"/>
    <b v="0"/>
    <x v="19"/>
    <n v="0"/>
    <s v="no backers"/>
    <x v="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x v="0"/>
    <n v="1444410000"/>
    <n v="1440203579"/>
    <b v="0"/>
    <n v="0"/>
    <b v="0"/>
    <x v="19"/>
    <n v="0"/>
    <s v="no backers"/>
    <x v="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x v="0"/>
    <n v="1410810903"/>
    <n v="1405626903"/>
    <b v="0"/>
    <n v="12"/>
    <b v="0"/>
    <x v="19"/>
    <n v="0"/>
    <n v="23.083300000000001"/>
    <x v="7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x v="0"/>
    <n v="1431745200"/>
    <n v="1429170603"/>
    <b v="0"/>
    <n v="2"/>
    <b v="0"/>
    <x v="19"/>
    <n v="1"/>
    <n v="25.5"/>
    <x v="7"/>
  </r>
  <r>
    <n v="2581"/>
    <s v="A Flying Sausage Food Truck"/>
    <s v="Creating a Food Truck to bring gourmet sausage sliders to Jacksonville, FL for breakfast, lunch, and special events."/>
    <n v="5000"/>
    <n v="530"/>
    <x v="2"/>
    <x v="0"/>
    <x v="0"/>
    <n v="1447689898"/>
    <n v="1445094298"/>
    <b v="0"/>
    <n v="11"/>
    <b v="0"/>
    <x v="19"/>
    <n v="11"/>
    <n v="48.181800000000003"/>
    <x v="7"/>
  </r>
  <r>
    <n v="2582"/>
    <s v="Drunken Wings"/>
    <s v="The place where chicken meets liquor for the first time!"/>
    <n v="90000"/>
    <n v="1"/>
    <x v="2"/>
    <x v="0"/>
    <x v="0"/>
    <n v="1477784634"/>
    <n v="1475192634"/>
    <b v="0"/>
    <n v="1"/>
    <b v="0"/>
    <x v="19"/>
    <n v="0"/>
    <n v="1"/>
    <x v="7"/>
  </r>
  <r>
    <n v="2583"/>
    <s v="Crazy Daisy Food Truck"/>
    <s v="Crazy Daisy will become the newest member of the food truck distributors in Kansas City, Missouri."/>
    <n v="1000"/>
    <n v="5"/>
    <x v="2"/>
    <x v="0"/>
    <x v="0"/>
    <n v="1426526880"/>
    <n v="1421346480"/>
    <b v="0"/>
    <n v="5"/>
    <b v="0"/>
    <x v="19"/>
    <n v="1"/>
    <n v="1"/>
    <x v="7"/>
  </r>
  <r>
    <n v="2584"/>
    <s v="Culinary Arts Food Truck Style"/>
    <s v="Bringing quality food to the masses using local premium ingredients, but at a food truck price!"/>
    <n v="10000"/>
    <n v="0"/>
    <x v="2"/>
    <x v="0"/>
    <x v="0"/>
    <n v="1434341369"/>
    <n v="1431749369"/>
    <b v="0"/>
    <n v="0"/>
    <b v="0"/>
    <x v="19"/>
    <n v="0"/>
    <s v="no backers"/>
    <x v="7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x v="0"/>
    <n v="1404601632"/>
    <n v="1402009632"/>
    <b v="0"/>
    <n v="1"/>
    <b v="0"/>
    <x v="19"/>
    <n v="0"/>
    <n v="50"/>
    <x v="7"/>
  </r>
  <r>
    <n v="2586"/>
    <s v="Inspire Healthy Eating"/>
    <s v="I would like to bring fresh salad and food to the streets of London at a reasonable price."/>
    <n v="3000"/>
    <n v="5"/>
    <x v="2"/>
    <x v="1"/>
    <x v="1"/>
    <n v="1451030136"/>
    <n v="1448438136"/>
    <b v="0"/>
    <n v="1"/>
    <b v="0"/>
    <x v="19"/>
    <n v="0"/>
    <n v="5"/>
    <x v="7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x v="0"/>
    <n v="1451491953"/>
    <n v="1448899953"/>
    <b v="0"/>
    <n v="6"/>
    <b v="0"/>
    <x v="19"/>
    <n v="2"/>
    <n v="202.83330000000001"/>
    <x v="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x v="0"/>
    <n v="1427807640"/>
    <n v="1423325626"/>
    <b v="0"/>
    <n v="8"/>
    <b v="0"/>
    <x v="19"/>
    <n v="4"/>
    <n v="29.125"/>
    <x v="7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x v="7"/>
    <n v="1458733927"/>
    <n v="1456145527"/>
    <b v="0"/>
    <n v="1"/>
    <b v="0"/>
    <x v="19"/>
    <n v="0"/>
    <n v="5"/>
    <x v="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x v="2"/>
    <n v="1453817297"/>
    <n v="1453212497"/>
    <b v="0"/>
    <n v="0"/>
    <b v="0"/>
    <x v="19"/>
    <n v="0"/>
    <s v="no backers"/>
    <x v="7"/>
  </r>
  <r>
    <n v="2591"/>
    <s v="patent pending"/>
    <s v="Hi everyone I am a 26 year old single mom trying to start her own food business! I need to first afford the patent to reveal more!"/>
    <n v="1500"/>
    <n v="26"/>
    <x v="2"/>
    <x v="0"/>
    <x v="0"/>
    <n v="1457901924"/>
    <n v="1452721524"/>
    <b v="0"/>
    <n v="2"/>
    <b v="0"/>
    <x v="19"/>
    <n v="2"/>
    <n v="13"/>
    <x v="7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x v="0"/>
    <n v="1412536421"/>
    <n v="1409944421"/>
    <b v="0"/>
    <n v="1"/>
    <b v="0"/>
    <x v="19"/>
    <n v="0"/>
    <n v="50"/>
    <x v="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x v="0"/>
    <n v="1429993026"/>
    <n v="1427401026"/>
    <b v="0"/>
    <n v="0"/>
    <b v="0"/>
    <x v="19"/>
    <n v="0"/>
    <s v="no backers"/>
    <x v="7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x v="0"/>
    <n v="1407453228"/>
    <n v="1404861228"/>
    <b v="0"/>
    <n v="1"/>
    <b v="0"/>
    <x v="19"/>
    <n v="0"/>
    <n v="1"/>
    <x v="7"/>
  </r>
  <r>
    <n v="2595"/>
    <s v="Food Truck for Little Fox Bakery"/>
    <s v="Looking to put the best baked goods in Bowling Green on wheels"/>
    <n v="15000"/>
    <n v="1825"/>
    <x v="2"/>
    <x v="0"/>
    <x v="0"/>
    <n v="1487915500"/>
    <n v="1485323500"/>
    <b v="0"/>
    <n v="19"/>
    <b v="0"/>
    <x v="19"/>
    <n v="12"/>
    <n v="96.052599999999998"/>
    <x v="7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x v="5"/>
    <n v="1407427009"/>
    <n v="1404835009"/>
    <b v="0"/>
    <n v="27"/>
    <b v="0"/>
    <x v="19"/>
    <n v="24"/>
    <n v="305.77780000000001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x v="1"/>
    <n v="1466323917"/>
    <n v="1463731917"/>
    <b v="0"/>
    <n v="7"/>
    <b v="0"/>
    <x v="19"/>
    <n v="6"/>
    <n v="12.142899999999999"/>
    <x v="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x v="0"/>
    <n v="1443039001"/>
    <n v="1440447001"/>
    <b v="0"/>
    <n v="14"/>
    <b v="0"/>
    <x v="19"/>
    <n v="39"/>
    <n v="83.571399999999997"/>
    <x v="7"/>
  </r>
  <r>
    <n v="2599"/>
    <s v="Empty Ramekins Catering Group"/>
    <s v="The Empty Ramekins Catering Group is looking for your help to start up in Miami Florida!!!!"/>
    <n v="9041"/>
    <n v="90"/>
    <x v="2"/>
    <x v="0"/>
    <x v="0"/>
    <n v="1407089147"/>
    <n v="1403201147"/>
    <b v="0"/>
    <n v="5"/>
    <b v="0"/>
    <x v="19"/>
    <n v="1"/>
    <n v="18"/>
    <x v="7"/>
  </r>
  <r>
    <n v="2600"/>
    <s v="Help Buttz Return From the Ashes"/>
    <s v="On Sunday November 8, 2015 our food truck burned to the ground. Please help us get rebuilt."/>
    <n v="50000"/>
    <n v="3466"/>
    <x v="2"/>
    <x v="0"/>
    <x v="0"/>
    <n v="1458938200"/>
    <n v="1453757800"/>
    <b v="0"/>
    <n v="30"/>
    <b v="0"/>
    <x v="19"/>
    <n v="7"/>
    <n v="115.5333"/>
    <x v="7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x v="0"/>
    <n v="1347508740"/>
    <n v="1346276349"/>
    <b v="1"/>
    <n v="151"/>
    <b v="1"/>
    <x v="36"/>
    <n v="661"/>
    <n v="21.900700000000001"/>
    <x v="2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x v="0"/>
    <n v="1415827200"/>
    <n v="1412358968"/>
    <b v="1"/>
    <n v="489"/>
    <b v="1"/>
    <x v="36"/>
    <n v="326"/>
    <n v="80.022499999999994"/>
    <x v="2"/>
  </r>
  <r>
    <n v="2603"/>
    <s v="Manned Mock Mars Mission"/>
    <s v="I will be building a mock space station and simulate living on Mars for two weeks."/>
    <n v="1750"/>
    <n v="1776"/>
    <x v="0"/>
    <x v="0"/>
    <x v="0"/>
    <n v="1387835654"/>
    <n v="1386626054"/>
    <b v="1"/>
    <n v="50"/>
    <b v="1"/>
    <x v="36"/>
    <n v="101"/>
    <n v="35.520000000000003"/>
    <x v="2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x v="0"/>
    <n v="1335662023"/>
    <n v="1333070023"/>
    <b v="1"/>
    <n v="321"/>
    <b v="1"/>
    <x v="36"/>
    <n v="104"/>
    <n v="64.933300000000003"/>
    <x v="2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x v="0"/>
    <n v="1466168390"/>
    <n v="1463576390"/>
    <b v="1"/>
    <n v="1762"/>
    <b v="1"/>
    <x v="36"/>
    <n v="107"/>
    <n v="60.965699999999998"/>
    <x v="2"/>
  </r>
  <r>
    <n v="2606"/>
    <s v="2000 Student Projects to the Edge of Space"/>
    <s v="PongSat 2 !!!!!_x000d__x000d_On September 27, 2014 we are going to send 2000 student projects to the edge of space."/>
    <n v="11000"/>
    <n v="12106"/>
    <x v="0"/>
    <x v="0"/>
    <x v="0"/>
    <n v="1398791182"/>
    <n v="1396026382"/>
    <b v="1"/>
    <n v="385"/>
    <b v="1"/>
    <x v="36"/>
    <n v="110"/>
    <n v="31.444199999999999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x v="0"/>
    <n v="1439344800"/>
    <n v="1435611572"/>
    <b v="1"/>
    <n v="398"/>
    <b v="1"/>
    <x v="36"/>
    <n v="408"/>
    <n v="81.949700000000007"/>
    <x v="2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x v="0"/>
    <n v="1489536000"/>
    <n v="1485976468"/>
    <b v="1"/>
    <n v="304"/>
    <b v="1"/>
    <x v="36"/>
    <n v="224"/>
    <n v="58.927599999999998"/>
    <x v="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x v="0"/>
    <n v="1342330951"/>
    <n v="1339738951"/>
    <b v="1"/>
    <n v="676"/>
    <b v="1"/>
    <x v="36"/>
    <n v="304"/>
    <n v="157.29349999999999"/>
    <x v="2"/>
  </r>
  <r>
    <n v="2610"/>
    <s v="Restore the Pluto Discovery Telescope"/>
    <s v="Preserve the telescope that Clyde Tombaugh used to discover Pluto for generations to come!"/>
    <n v="22765"/>
    <n v="32172.66"/>
    <x v="0"/>
    <x v="0"/>
    <x v="0"/>
    <n v="1471849140"/>
    <n v="1468444125"/>
    <b v="1"/>
    <n v="577"/>
    <b v="1"/>
    <x v="36"/>
    <n v="141"/>
    <n v="55.758499999999998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x v="3"/>
    <n v="1483397940"/>
    <n v="1480493014"/>
    <b v="1"/>
    <n v="3663"/>
    <b v="1"/>
    <x v="36"/>
    <n v="2791"/>
    <n v="83.802899999999994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x v="0"/>
    <n v="1420773970"/>
    <n v="1418095570"/>
    <b v="1"/>
    <n v="294"/>
    <b v="1"/>
    <x v="36"/>
    <n v="172"/>
    <n v="58.422199999999997"/>
    <x v="2"/>
  </r>
  <r>
    <n v="2613"/>
    <s v="Earth 360"/>
    <s v="Re-inventing the way we look at our planet by sending 5 cameras to near space to create the first 360 panoramic view of the earth."/>
    <n v="7500"/>
    <n v="7576"/>
    <x v="0"/>
    <x v="0"/>
    <x v="0"/>
    <n v="1348256294"/>
    <n v="1345664294"/>
    <b v="1"/>
    <n v="28"/>
    <b v="1"/>
    <x v="36"/>
    <n v="101"/>
    <n v="270.57139999999998"/>
    <x v="2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x v="0"/>
    <n v="1398834000"/>
    <n v="1396371612"/>
    <b v="1"/>
    <n v="100"/>
    <b v="1"/>
    <x v="36"/>
    <n v="102"/>
    <n v="107.1"/>
    <x v="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x v="1"/>
    <n v="1462017600"/>
    <n v="1458820564"/>
    <b v="0"/>
    <n v="72"/>
    <b v="1"/>
    <x v="36"/>
    <n v="170"/>
    <n v="47.180599999999998"/>
    <x v="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x v="0"/>
    <n v="1440546729"/>
    <n v="1437954729"/>
    <b v="1"/>
    <n v="238"/>
    <b v="1"/>
    <x v="36"/>
    <n v="115"/>
    <n v="120.30880000000001"/>
    <x v="2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x v="0"/>
    <n v="1413838751"/>
    <n v="1411246751"/>
    <b v="1"/>
    <n v="159"/>
    <b v="1"/>
    <x v="36"/>
    <n v="878"/>
    <n v="27.5975"/>
    <x v="2"/>
  </r>
  <r>
    <n v="2618"/>
    <s v="SPACE ART FEATURING ASTRONAUTS #WeBelieveInAstronauts"/>
    <s v="LTD ED COLLECTIBLE SPACE ART FEAT. ASTRONAUTS"/>
    <n v="15000"/>
    <n v="15808"/>
    <x v="0"/>
    <x v="0"/>
    <x v="0"/>
    <n v="1449000061"/>
    <n v="1443812461"/>
    <b v="1"/>
    <n v="77"/>
    <b v="1"/>
    <x v="36"/>
    <n v="105"/>
    <n v="205.2987"/>
    <x v="2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x v="0"/>
    <n v="1445598000"/>
    <n v="1443302004"/>
    <b v="1"/>
    <n v="53"/>
    <b v="1"/>
    <x v="36"/>
    <n v="188"/>
    <n v="35.547199999999997"/>
    <x v="2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x v="2"/>
    <n v="1444525200"/>
    <n v="1441339242"/>
    <b v="1"/>
    <n v="1251"/>
    <b v="1"/>
    <x v="36"/>
    <n v="144"/>
    <n v="74.639499999999998"/>
    <x v="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x v="0"/>
    <n v="1432230988"/>
    <n v="1429638988"/>
    <b v="1"/>
    <n v="465"/>
    <b v="1"/>
    <x v="36"/>
    <n v="146"/>
    <n v="47.058100000000003"/>
    <x v="2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x v="3"/>
    <n v="1483120216"/>
    <n v="1479232216"/>
    <b v="0"/>
    <n v="74"/>
    <b v="1"/>
    <x v="36"/>
    <n v="131"/>
    <n v="26.5914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x v="0"/>
    <n v="1480658966"/>
    <n v="1479449366"/>
    <b v="0"/>
    <n v="62"/>
    <b v="1"/>
    <x v="36"/>
    <n v="114"/>
    <n v="36.7742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x v="0"/>
    <n v="1347530822"/>
    <n v="1345716422"/>
    <b v="0"/>
    <n v="3468"/>
    <b v="1"/>
    <x v="36"/>
    <n v="1379"/>
    <n v="31.820499999999999"/>
    <x v="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x v="3"/>
    <n v="1478723208"/>
    <n v="1476559608"/>
    <b v="0"/>
    <n v="52"/>
    <b v="1"/>
    <x v="36"/>
    <n v="956"/>
    <n v="27.57689999999999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x v="0"/>
    <n v="1433343869"/>
    <n v="1430751869"/>
    <b v="0"/>
    <n v="50"/>
    <b v="1"/>
    <x v="36"/>
    <n v="112"/>
    <n v="56"/>
    <x v="2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x v="0"/>
    <n v="1448571261"/>
    <n v="1445975661"/>
    <b v="0"/>
    <n v="45"/>
    <b v="1"/>
    <x v="36"/>
    <n v="647"/>
    <n v="21.555599999999998"/>
    <x v="2"/>
  </r>
  <r>
    <n v="2628"/>
    <s v="Pie In Space!"/>
    <s v="A high school freshman is sending pie into space and you can be a part of it.  GO SCIENCE!!!"/>
    <n v="839"/>
    <n v="926"/>
    <x v="0"/>
    <x v="0"/>
    <x v="0"/>
    <n v="1417389067"/>
    <n v="1415661067"/>
    <b v="0"/>
    <n v="21"/>
    <b v="1"/>
    <x v="36"/>
    <n v="110"/>
    <n v="44.095199999999998"/>
    <x v="2"/>
  </r>
  <r>
    <n v="2629"/>
    <s v="Project Dragonfly - Sail to the Stars"/>
    <s v="The first international contest to let students shape the future of interstellar travel."/>
    <n v="5000"/>
    <n v="6387"/>
    <x v="0"/>
    <x v="1"/>
    <x v="1"/>
    <n v="1431608122"/>
    <n v="1429016122"/>
    <b v="0"/>
    <n v="100"/>
    <b v="1"/>
    <x v="36"/>
    <n v="128"/>
    <n v="63.87"/>
    <x v="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x v="2"/>
    <n v="1467280800"/>
    <n v="1464921112"/>
    <b v="0"/>
    <n v="81"/>
    <b v="1"/>
    <x v="36"/>
    <n v="158"/>
    <n v="38.987699999999997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x v="0"/>
    <n v="1440907427"/>
    <n v="1438488227"/>
    <b v="0"/>
    <n v="286"/>
    <b v="1"/>
    <x v="36"/>
    <n v="115"/>
    <n v="80.185500000000005"/>
    <x v="2"/>
  </r>
  <r>
    <n v="2632"/>
    <s v="University Rocket Science"/>
    <s v="Students from 3 universities are designing a dual stage rocket to test experimental rocket technology."/>
    <n v="1070"/>
    <n v="1466"/>
    <x v="0"/>
    <x v="0"/>
    <x v="0"/>
    <n v="1464485339"/>
    <n v="1462325339"/>
    <b v="0"/>
    <n v="42"/>
    <b v="1"/>
    <x v="36"/>
    <n v="137"/>
    <n v="34.904800000000002"/>
    <x v="2"/>
  </r>
  <r>
    <n v="2633"/>
    <s v="ISS-Above"/>
    <s v="A device that lights up whenever the International Space Station is nearby (that happens more often than you might expect)"/>
    <n v="5000"/>
    <n v="17731"/>
    <x v="0"/>
    <x v="0"/>
    <x v="0"/>
    <n v="1393542000"/>
    <n v="1390938332"/>
    <b v="0"/>
    <n v="199"/>
    <b v="1"/>
    <x v="36"/>
    <n v="355"/>
    <n v="89.100499999999997"/>
    <x v="2"/>
  </r>
  <r>
    <n v="2634"/>
    <s v="Project Stardust Part 2"/>
    <s v="After a unsuccessful recovery last time we are trying again to successfully launch and recover a weather balloon from space."/>
    <n v="930"/>
    <n v="986"/>
    <x v="0"/>
    <x v="0"/>
    <x v="0"/>
    <n v="1475163921"/>
    <n v="1472571921"/>
    <b v="0"/>
    <n v="25"/>
    <b v="1"/>
    <x v="36"/>
    <n v="106"/>
    <n v="39.44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x v="5"/>
    <n v="1425937761"/>
    <n v="1422917361"/>
    <b v="0"/>
    <n v="84"/>
    <b v="1"/>
    <x v="36"/>
    <n v="100"/>
    <n v="136.90479999999999"/>
    <x v="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x v="0"/>
    <n v="1476579600"/>
    <n v="1474641914"/>
    <b v="0"/>
    <n v="50"/>
    <b v="1"/>
    <x v="36"/>
    <n v="187"/>
    <n v="37.46"/>
    <x v="2"/>
  </r>
  <r>
    <n v="2637"/>
    <s v="SPEED OF LIGHT: Biggest Mystery of the Universe"/>
    <s v="Help us collect the data to solve the mystery of the century: Is light slowing down?"/>
    <n v="500"/>
    <n v="831"/>
    <x v="0"/>
    <x v="0"/>
    <x v="0"/>
    <n v="1476277875"/>
    <n v="1474895475"/>
    <b v="0"/>
    <n v="26"/>
    <b v="1"/>
    <x v="36"/>
    <n v="166"/>
    <n v="31.961500000000001"/>
    <x v="2"/>
  </r>
  <r>
    <n v="2638"/>
    <s v="Pie In Space! (Round 2)"/>
    <s v="The second round of funding for the most amazing project ever where a high school freshman is sending pie into SPACE!!!"/>
    <n v="347"/>
    <n v="353"/>
    <x v="0"/>
    <x v="0"/>
    <x v="0"/>
    <n v="1421358895"/>
    <n v="1418766895"/>
    <b v="0"/>
    <n v="14"/>
    <b v="1"/>
    <x v="36"/>
    <n v="102"/>
    <n v="25.214300000000001"/>
    <x v="2"/>
  </r>
  <r>
    <n v="2639"/>
    <s v="Mission Space"/>
    <s v="Mission Space is run by me, a teenager who has a passion for space! I will fly a weather balloon to the edge of space with your help."/>
    <n v="300"/>
    <n v="492"/>
    <x v="0"/>
    <x v="1"/>
    <x v="1"/>
    <n v="1424378748"/>
    <n v="1421786748"/>
    <b v="0"/>
    <n v="49"/>
    <b v="1"/>
    <x v="36"/>
    <n v="164"/>
    <n v="10.040800000000001"/>
    <x v="2"/>
  </r>
  <r>
    <n v="2640"/>
    <s v="Save the Astronomy Van"/>
    <s v="Hi,_x000d_My Name is David Frey and I Provide Free Public Astronomy programs in San Francisco, Mt. Tamalpias, Yosemite and Novato CA."/>
    <n v="3000"/>
    <n v="3170"/>
    <x v="0"/>
    <x v="0"/>
    <x v="0"/>
    <n v="1433735474"/>
    <n v="1428551474"/>
    <b v="0"/>
    <n v="69"/>
    <b v="1"/>
    <x v="36"/>
    <n v="106"/>
    <n v="45.942"/>
    <x v="2"/>
  </r>
  <r>
    <n v="2641"/>
    <s v="Build Flying Saucer Artificial Intelligent from sea shell"/>
    <s v="Building a Flying saucer that has Artificial Intelligent made from sea shell."/>
    <n v="1500"/>
    <n v="15"/>
    <x v="2"/>
    <x v="0"/>
    <x v="0"/>
    <n v="1410811740"/>
    <n v="1409341863"/>
    <b v="0"/>
    <n v="1"/>
    <b v="0"/>
    <x v="36"/>
    <n v="1"/>
    <n v="15"/>
    <x v="2"/>
  </r>
  <r>
    <n v="2642"/>
    <s v="Maschinenbau in ein neues Zeitalter"/>
    <s v="Innovatives MAschinenbau projekt mit verarbeitende Metalle vom Mars_x000d_Stehe mit Mars one einer hollÃ¤ndischen space company in cooperatio"/>
    <n v="500000"/>
    <n v="0"/>
    <x v="2"/>
    <x v="12"/>
    <x v="3"/>
    <n v="1468565820"/>
    <n v="1465970108"/>
    <b v="0"/>
    <n v="0"/>
    <b v="0"/>
    <x v="36"/>
    <n v="0"/>
    <s v="no backers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x v="0"/>
    <n v="1482307140"/>
    <n v="1479218315"/>
    <b v="1"/>
    <n v="1501"/>
    <b v="0"/>
    <x v="36"/>
    <n v="34"/>
    <n v="223.58250000000001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x v="0"/>
    <n v="1489172435"/>
    <n v="1486580435"/>
    <b v="1"/>
    <n v="52"/>
    <b v="0"/>
    <x v="36"/>
    <n v="2"/>
    <n v="39.480800000000002"/>
    <x v="2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x v="2"/>
    <n v="1415481203"/>
    <n v="1412885603"/>
    <b v="1"/>
    <n v="23"/>
    <b v="0"/>
    <x v="36"/>
    <n v="11"/>
    <n v="91.304299999999998"/>
    <x v="2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x v="0"/>
    <n v="1441783869"/>
    <n v="1439191869"/>
    <b v="1"/>
    <n v="535"/>
    <b v="0"/>
    <x v="36"/>
    <n v="8"/>
    <n v="78.666200000000003"/>
    <x v="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x v="5"/>
    <n v="1439533019"/>
    <n v="1436941019"/>
    <b v="0"/>
    <n v="3"/>
    <b v="0"/>
    <x v="36"/>
    <n v="1"/>
    <n v="12"/>
    <x v="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x v="0"/>
    <n v="1457543360"/>
    <n v="1454951360"/>
    <b v="0"/>
    <n v="6"/>
    <b v="0"/>
    <x v="36"/>
    <n v="1"/>
    <n v="17.666699999999999"/>
    <x v="2"/>
  </r>
  <r>
    <n v="2649"/>
    <s v="The Mission - Please Check Back Soon (Canceled)"/>
    <s v="They have launched a Kickstarter."/>
    <n v="125000"/>
    <n v="124"/>
    <x v="1"/>
    <x v="0"/>
    <x v="0"/>
    <n v="1454370941"/>
    <n v="1449186941"/>
    <b v="0"/>
    <n v="3"/>
    <b v="0"/>
    <x v="36"/>
    <n v="0"/>
    <n v="41.333300000000001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x v="0"/>
    <n v="1482332343"/>
    <n v="1479740343"/>
    <b v="0"/>
    <n v="5"/>
    <b v="0"/>
    <x v="36"/>
    <n v="1"/>
    <n v="71.599999999999994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x v="0"/>
    <n v="1450380009"/>
    <n v="1447960809"/>
    <b v="0"/>
    <n v="17"/>
    <b v="0"/>
    <x v="36"/>
    <n v="2"/>
    <n v="307.82350000000002"/>
    <x v="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x v="2"/>
    <n v="1418183325"/>
    <n v="1415591325"/>
    <b v="0"/>
    <n v="11"/>
    <b v="0"/>
    <x v="36"/>
    <n v="1"/>
    <n v="80.454499999999996"/>
    <x v="2"/>
  </r>
  <r>
    <n v="2653"/>
    <s v="Dream Rocket Project (Canceled)"/>
    <s v="DREAM BIG. Explore the universe through STEAM education. (Science, Technology, Engineering, Art, Mathematics)"/>
    <n v="51000"/>
    <n v="5876"/>
    <x v="1"/>
    <x v="0"/>
    <x v="0"/>
    <n v="1402632000"/>
    <n v="1399909127"/>
    <b v="0"/>
    <n v="70"/>
    <b v="0"/>
    <x v="36"/>
    <n v="12"/>
    <n v="83.942899999999995"/>
    <x v="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x v="0"/>
    <n v="1429622726"/>
    <n v="1424442326"/>
    <b v="0"/>
    <n v="6"/>
    <b v="0"/>
    <x v="36"/>
    <n v="0"/>
    <n v="8.5"/>
    <x v="2"/>
  </r>
  <r>
    <n v="2655"/>
    <s v="Balloons (Canceled)"/>
    <s v="Thank you for your support!"/>
    <n v="15000"/>
    <n v="3155"/>
    <x v="1"/>
    <x v="0"/>
    <x v="0"/>
    <n v="1455048000"/>
    <n v="1452631647"/>
    <b v="0"/>
    <n v="43"/>
    <b v="0"/>
    <x v="36"/>
    <n v="21"/>
    <n v="73.372100000000003"/>
    <x v="2"/>
  </r>
  <r>
    <n v="2656"/>
    <s v="MoonWatcher: A 24/7 Live Video of the Moon for Everyone (Canceled)"/>
    <s v="MoonWatcher will be bringing the Moon closer to all of us."/>
    <n v="150000"/>
    <n v="17155"/>
    <x v="1"/>
    <x v="0"/>
    <x v="0"/>
    <n v="1489345200"/>
    <n v="1485966688"/>
    <b v="0"/>
    <n v="152"/>
    <b v="0"/>
    <x v="36"/>
    <n v="11"/>
    <n v="112.8618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x v="0"/>
    <n v="1470187800"/>
    <n v="1467325053"/>
    <b v="0"/>
    <n v="59"/>
    <b v="0"/>
    <x v="36"/>
    <n v="19"/>
    <n v="95.277600000000007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x v="0"/>
    <n v="1469913194"/>
    <n v="1467321194"/>
    <b v="0"/>
    <n v="4"/>
    <b v="0"/>
    <x v="36"/>
    <n v="0"/>
    <n v="22.75"/>
    <x v="2"/>
  </r>
  <r>
    <n v="2659"/>
    <s v="test (Canceled)"/>
    <s v="test"/>
    <n v="49000"/>
    <n v="1333"/>
    <x v="1"/>
    <x v="0"/>
    <x v="0"/>
    <n v="1429321210"/>
    <n v="1426729210"/>
    <b v="0"/>
    <n v="10"/>
    <b v="0"/>
    <x v="36"/>
    <n v="3"/>
    <n v="133.30000000000001"/>
    <x v="2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x v="0"/>
    <n v="1448388418"/>
    <n v="1443200818"/>
    <b v="0"/>
    <n v="5"/>
    <b v="0"/>
    <x v="36"/>
    <n v="0"/>
    <n v="3.8"/>
    <x v="2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x v="0"/>
    <n v="1382742010"/>
    <n v="1380150010"/>
    <b v="0"/>
    <n v="60"/>
    <b v="1"/>
    <x v="37"/>
    <n v="103"/>
    <n v="85.75"/>
    <x v="2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x v="0"/>
    <n v="1440179713"/>
    <n v="1437587713"/>
    <b v="0"/>
    <n v="80"/>
    <b v="1"/>
    <x v="37"/>
    <n v="107"/>
    <n v="267"/>
    <x v="2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x v="5"/>
    <n v="1441378800"/>
    <n v="1438873007"/>
    <b v="0"/>
    <n v="56"/>
    <b v="1"/>
    <x v="37"/>
    <n v="105"/>
    <n v="373.55799999999999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x v="0"/>
    <n v="1449644340"/>
    <n v="1446683797"/>
    <b v="0"/>
    <n v="104"/>
    <b v="1"/>
    <x v="37"/>
    <n v="103"/>
    <n v="174.0385"/>
    <x v="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x v="0"/>
    <n v="1430774974"/>
    <n v="1426886974"/>
    <b v="0"/>
    <n v="46"/>
    <b v="1"/>
    <x v="37"/>
    <n v="123"/>
    <n v="93.695700000000002"/>
    <x v="2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x v="0"/>
    <n v="1443214800"/>
    <n v="1440008439"/>
    <b v="0"/>
    <n v="206"/>
    <b v="1"/>
    <x v="37"/>
    <n v="159"/>
    <n v="77.327699999999993"/>
    <x v="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x v="0"/>
    <n v="1455142416"/>
    <n v="1452550416"/>
    <b v="0"/>
    <n v="18"/>
    <b v="1"/>
    <x v="37"/>
    <n v="111"/>
    <n v="92.222200000000001"/>
    <x v="2"/>
  </r>
  <r>
    <n v="2668"/>
    <s v="UOttawa Makermobile"/>
    <s v="Creativity on the go! |_x000d_CrÃ©ativitÃ© en mouvement !"/>
    <n v="1000"/>
    <n v="1707"/>
    <x v="0"/>
    <x v="5"/>
    <x v="5"/>
    <n v="1447079520"/>
    <n v="1443449265"/>
    <b v="0"/>
    <n v="28"/>
    <b v="1"/>
    <x v="37"/>
    <n v="171"/>
    <n v="60.964300000000001"/>
    <x v="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x v="0"/>
    <n v="1452387096"/>
    <n v="1447203096"/>
    <b v="0"/>
    <n v="11"/>
    <b v="1"/>
    <x v="37"/>
    <n v="125"/>
    <n v="91"/>
    <x v="2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x v="2"/>
    <n v="1406593780"/>
    <n v="1404174580"/>
    <b v="1"/>
    <n v="60"/>
    <b v="0"/>
    <x v="37"/>
    <n v="6"/>
    <n v="41.583300000000001"/>
    <x v="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x v="0"/>
    <n v="1419017880"/>
    <n v="1416419916"/>
    <b v="1"/>
    <n v="84"/>
    <b v="0"/>
    <x v="37"/>
    <n v="11"/>
    <n v="33.761899999999997"/>
    <x v="2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x v="0"/>
    <n v="1451282400"/>
    <n v="1449436390"/>
    <b v="1"/>
    <n v="47"/>
    <b v="0"/>
    <x v="37"/>
    <n v="33"/>
    <n v="70.617000000000004"/>
    <x v="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x v="0"/>
    <n v="1414622700"/>
    <n v="1412081999"/>
    <b v="1"/>
    <n v="66"/>
    <b v="0"/>
    <x v="37"/>
    <n v="28"/>
    <n v="167.1515"/>
    <x v="2"/>
  </r>
  <r>
    <n v="2674"/>
    <s v="Building the Playa Blanca Community Wind Workshop!"/>
    <s v="A project to give the people of Playa Blanca an independent, energized future - _x000d_â€œLocal de Mariposas EÃ³licas Para un Futuro Mejorâ€"/>
    <n v="35000"/>
    <n v="21994"/>
    <x v="2"/>
    <x v="0"/>
    <x v="0"/>
    <n v="1467694740"/>
    <n v="1465398670"/>
    <b v="1"/>
    <n v="171"/>
    <b v="0"/>
    <x v="37"/>
    <n v="63"/>
    <n v="128.6199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x v="0"/>
    <n v="1415655289"/>
    <n v="1413059689"/>
    <b v="1"/>
    <n v="29"/>
    <b v="0"/>
    <x v="37"/>
    <n v="8"/>
    <n v="65.413799999999995"/>
    <x v="2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x v="5"/>
    <n v="1463929174"/>
    <n v="1461337174"/>
    <b v="0"/>
    <n v="9"/>
    <b v="0"/>
    <x v="37"/>
    <n v="50"/>
    <n v="117.5556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x v="0"/>
    <n v="1404348143"/>
    <n v="1401756143"/>
    <b v="0"/>
    <n v="27"/>
    <b v="0"/>
    <x v="37"/>
    <n v="18"/>
    <n v="126.4815"/>
    <x v="2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x v="3"/>
    <n v="1443121765"/>
    <n v="1440529765"/>
    <b v="0"/>
    <n v="2"/>
    <b v="0"/>
    <x v="37"/>
    <n v="0"/>
    <n v="550"/>
    <x v="2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x v="0"/>
    <n v="1425081694"/>
    <n v="1422489694"/>
    <b v="0"/>
    <n v="3"/>
    <b v="0"/>
    <x v="37"/>
    <n v="0"/>
    <n v="44"/>
    <x v="2"/>
  </r>
  <r>
    <n v="2680"/>
    <s v="iHeart Pillow"/>
    <s v="iHeartPillow, Connecting loved ones"/>
    <n v="32000"/>
    <n v="276"/>
    <x v="2"/>
    <x v="3"/>
    <x v="3"/>
    <n v="1459915491"/>
    <n v="1457327091"/>
    <b v="0"/>
    <n v="4"/>
    <b v="0"/>
    <x v="37"/>
    <n v="1"/>
    <n v="69"/>
    <x v="2"/>
  </r>
  <r>
    <n v="2681"/>
    <s v="Jolly's Hot Dogs An All-Beef Coney Dog"/>
    <s v="Jolly's Hot Dogs: A beef hot dog topped with deliciously seasoned ground beef, mustard and minced onions."/>
    <n v="8000"/>
    <n v="55"/>
    <x v="2"/>
    <x v="0"/>
    <x v="0"/>
    <n v="1405027750"/>
    <n v="1402867750"/>
    <b v="0"/>
    <n v="2"/>
    <b v="0"/>
    <x v="19"/>
    <n v="1"/>
    <n v="27.5"/>
    <x v="7"/>
  </r>
  <r>
    <n v="2682"/>
    <s v="Toastie's Gourmet Toast"/>
    <s v="Gourmet Toast is the culinary combination, neigh, perfection of America's most under-utilized snack: Toast."/>
    <n v="6000"/>
    <n v="1698"/>
    <x v="2"/>
    <x v="0"/>
    <x v="0"/>
    <n v="1416635940"/>
    <n v="1413838540"/>
    <b v="0"/>
    <n v="20"/>
    <b v="0"/>
    <x v="19"/>
    <n v="28"/>
    <n v="84.9"/>
    <x v="7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x v="0"/>
    <n v="1425233240"/>
    <n v="1422641240"/>
    <b v="0"/>
    <n v="3"/>
    <b v="0"/>
    <x v="19"/>
    <n v="0"/>
    <n v="12"/>
    <x v="7"/>
  </r>
  <r>
    <n v="2684"/>
    <s v="Ain't No Thang..."/>
    <s v="Not all wings are created equal. We believe ours take flight above the rest. Come judge for yourself. To us it Ain't No Thang..."/>
    <n v="70000"/>
    <n v="800"/>
    <x v="2"/>
    <x v="0"/>
    <x v="0"/>
    <n v="1407621425"/>
    <n v="1404165425"/>
    <b v="0"/>
    <n v="4"/>
    <b v="0"/>
    <x v="19"/>
    <n v="1"/>
    <n v="200"/>
    <x v="7"/>
  </r>
  <r>
    <n v="2685"/>
    <s v="Nana's Home Cooking on Wheels"/>
    <s v="Home cooked meals made by Nana. Indiana's famous tenderloin sandwiches, Nana's homemade cole slaw and so much more."/>
    <n v="50000"/>
    <n v="10"/>
    <x v="2"/>
    <x v="0"/>
    <x v="0"/>
    <n v="1430149330"/>
    <n v="1424968930"/>
    <b v="0"/>
    <n v="1"/>
    <b v="0"/>
    <x v="19"/>
    <n v="0"/>
    <n v="10"/>
    <x v="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x v="0"/>
    <n v="1412119423"/>
    <n v="1410391423"/>
    <b v="0"/>
    <n v="0"/>
    <b v="0"/>
    <x v="19"/>
    <n v="0"/>
    <s v="no backers"/>
    <x v="7"/>
  </r>
  <r>
    <n v="2687"/>
    <s v="Munch Wagon"/>
    <s v="Your American Pizzas, Wings, Stuffed Gouda Burger, Sweet &amp; Russet Potato Fries served on a food Truck!!"/>
    <n v="15000"/>
    <n v="0"/>
    <x v="2"/>
    <x v="0"/>
    <x v="0"/>
    <n v="1435591318"/>
    <n v="1432999318"/>
    <b v="0"/>
    <n v="0"/>
    <b v="0"/>
    <x v="19"/>
    <n v="0"/>
    <s v="no backers"/>
    <x v="7"/>
  </r>
  <r>
    <n v="2688"/>
    <s v="Mac N Cheez Food Truck"/>
    <s v="The amazing gourmet Mac N Cheez Food Truck Campaigne!"/>
    <n v="50000"/>
    <n v="74"/>
    <x v="2"/>
    <x v="0"/>
    <x v="0"/>
    <n v="1424746800"/>
    <n v="1422067870"/>
    <b v="0"/>
    <n v="14"/>
    <b v="0"/>
    <x v="19"/>
    <n v="0"/>
    <n v="5.2857000000000003"/>
    <x v="7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x v="0"/>
    <n v="1469919890"/>
    <n v="1467327890"/>
    <b v="0"/>
    <n v="1"/>
    <b v="0"/>
    <x v="19"/>
    <n v="0"/>
    <n v="1"/>
    <x v="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x v="0"/>
    <n v="1433298676"/>
    <n v="1429410676"/>
    <b v="0"/>
    <n v="118"/>
    <b v="0"/>
    <x v="19"/>
    <n v="11"/>
    <n v="72.762699999999995"/>
    <x v="7"/>
  </r>
  <r>
    <n v="2691"/>
    <s v="Cook"/>
    <s v="A Great New local Food Truck serving up ethnic fusion inspired eats in Ottawa."/>
    <n v="65000"/>
    <n v="35"/>
    <x v="2"/>
    <x v="5"/>
    <x v="5"/>
    <n v="1431278557"/>
    <n v="1427390557"/>
    <b v="0"/>
    <n v="2"/>
    <b v="0"/>
    <x v="19"/>
    <n v="0"/>
    <n v="17.5"/>
    <x v="7"/>
  </r>
  <r>
    <n v="2692"/>
    <s v="&quot;Sami j's Food Truck&quot;"/>
    <s v="Our food truck will bring you -_x000d_                       Fast, Fresh, Food -_x000d_                            Throughout the Omaha area"/>
    <n v="3500"/>
    <n v="25"/>
    <x v="2"/>
    <x v="0"/>
    <x v="0"/>
    <n v="1427266860"/>
    <n v="1424678460"/>
    <b v="0"/>
    <n v="1"/>
    <b v="0"/>
    <x v="19"/>
    <n v="1"/>
    <n v="25"/>
    <x v="7"/>
  </r>
  <r>
    <n v="2693"/>
    <s v="Chili dog"/>
    <s v="I want to start a food truck that specializes in chili cheese dogs, using new kinds of meats, cheeses and toppings you wouldn't imagine"/>
    <n v="5000"/>
    <n v="40"/>
    <x v="2"/>
    <x v="0"/>
    <x v="0"/>
    <n v="1407899966"/>
    <n v="1405307966"/>
    <b v="0"/>
    <n v="3"/>
    <b v="0"/>
    <x v="19"/>
    <n v="1"/>
    <n v="13.333299999999999"/>
    <x v="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x v="0"/>
    <n v="1411701739"/>
    <n v="1409109739"/>
    <b v="0"/>
    <n v="1"/>
    <b v="0"/>
    <x v="19"/>
    <n v="0"/>
    <n v="1"/>
    <x v="7"/>
  </r>
  <r>
    <n v="2695"/>
    <s v="Fat daddy mac food truck"/>
    <s v="I am creating food magic on the go! Amazing food isn't just for sitdown restaraunts anymore!"/>
    <n v="15000"/>
    <n v="71"/>
    <x v="2"/>
    <x v="0"/>
    <x v="0"/>
    <n v="1428981718"/>
    <n v="1423801318"/>
    <b v="0"/>
    <n v="3"/>
    <b v="0"/>
    <x v="19"/>
    <n v="0"/>
    <n v="23.666699999999999"/>
    <x v="7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x v="0"/>
    <n v="1419538560"/>
    <n v="1416600960"/>
    <b v="0"/>
    <n v="38"/>
    <b v="0"/>
    <x v="19"/>
    <n v="6"/>
    <n v="89.210499999999996"/>
    <x v="7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x v="0"/>
    <n v="1438552800"/>
    <n v="1435876423"/>
    <b v="0"/>
    <n v="52"/>
    <b v="0"/>
    <x v="19"/>
    <n v="26"/>
    <n v="116.5577"/>
    <x v="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x v="0"/>
    <n v="1403904808"/>
    <n v="1401312808"/>
    <b v="0"/>
    <n v="2"/>
    <b v="0"/>
    <x v="19"/>
    <n v="0"/>
    <n v="13.005000000000001"/>
    <x v="7"/>
  </r>
  <r>
    <n v="2699"/>
    <s v="my bakery truck"/>
    <s v="Hi, I want make my first bakery. Food truck was great, but I not have a car licence. So, help me to be my dream!"/>
    <n v="2"/>
    <n v="0"/>
    <x v="2"/>
    <x v="5"/>
    <x v="5"/>
    <n v="1407533463"/>
    <n v="1404941463"/>
    <b v="0"/>
    <n v="0"/>
    <b v="0"/>
    <x v="19"/>
    <n v="0"/>
    <s v="no backers"/>
    <x v="7"/>
  </r>
  <r>
    <n v="2700"/>
    <s v="Holly's Hot Stuff"/>
    <s v="I currently own and operate a hot dog cart. I am hoping to purchase a used food truck so I can do business year round!"/>
    <n v="9999"/>
    <n v="70"/>
    <x v="2"/>
    <x v="0"/>
    <x v="0"/>
    <n v="1411073972"/>
    <n v="1408481972"/>
    <b v="0"/>
    <n v="4"/>
    <b v="0"/>
    <x v="19"/>
    <n v="1"/>
    <n v="17.5"/>
    <x v="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x v="3"/>
    <n v="1491586534"/>
    <n v="1488911734"/>
    <b v="0"/>
    <n v="46"/>
    <b v="0"/>
    <x v="38"/>
    <n v="46"/>
    <n v="34.130400000000002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x v="0"/>
    <n v="1491416077"/>
    <n v="1488827677"/>
    <b v="1"/>
    <n v="26"/>
    <b v="0"/>
    <x v="38"/>
    <n v="34"/>
    <n v="132.34620000000001"/>
    <x v="1"/>
  </r>
  <r>
    <n v="2703"/>
    <s v="Bisagra Teatro: Foro Multidisciplinario"/>
    <s v="Â¡Tu nuevo espacio cultural multidisciplinario en el centro de Pachuca, Hidalgo"/>
    <n v="40000"/>
    <n v="41500"/>
    <x v="3"/>
    <x v="14"/>
    <x v="10"/>
    <n v="1490196830"/>
    <n v="1485016430"/>
    <b v="0"/>
    <n v="45"/>
    <b v="0"/>
    <x v="38"/>
    <n v="104"/>
    <n v="922.22220000000004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x v="0"/>
    <n v="1491421314"/>
    <n v="1487709714"/>
    <b v="0"/>
    <n v="7"/>
    <b v="0"/>
    <x v="38"/>
    <n v="6"/>
    <n v="163.57140000000001"/>
    <x v="1"/>
  </r>
  <r>
    <n v="2705"/>
    <s v="Fischer Theatre Marquee"/>
    <s v="Help light the lights at the historic Fischer Theatre in Danville, IL."/>
    <n v="16500"/>
    <n v="1739"/>
    <x v="3"/>
    <x v="0"/>
    <x v="0"/>
    <n v="1490389158"/>
    <n v="1486504758"/>
    <b v="0"/>
    <n v="8"/>
    <b v="0"/>
    <x v="38"/>
    <n v="11"/>
    <n v="217.375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x v="0"/>
    <n v="1413442740"/>
    <n v="1410937483"/>
    <b v="1"/>
    <n v="263"/>
    <b v="1"/>
    <x v="38"/>
    <n v="112"/>
    <n v="149.44489999999999"/>
    <x v="1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x v="0"/>
    <n v="1369637940"/>
    <n v="1367088443"/>
    <b v="1"/>
    <n v="394"/>
    <b v="1"/>
    <x v="38"/>
    <n v="351"/>
    <n v="71.237499999999997"/>
    <x v="1"/>
  </r>
  <r>
    <n v="2708"/>
    <s v="Angel Comedy Club"/>
    <s v="Angel Comedy Club: A permanent home for Londonâ€™s loveliest comedy night - a community comedy club"/>
    <n v="20000"/>
    <n v="46643.07"/>
    <x v="0"/>
    <x v="1"/>
    <x v="1"/>
    <n v="1469119526"/>
    <n v="1463935526"/>
    <b v="1"/>
    <n v="1049"/>
    <b v="1"/>
    <x v="38"/>
    <n v="233"/>
    <n v="44.464300000000001"/>
    <x v="1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x v="0"/>
    <n v="1475553540"/>
    <n v="1472528141"/>
    <b v="1"/>
    <n v="308"/>
    <b v="1"/>
    <x v="38"/>
    <n v="102"/>
    <n v="164.94479999999999"/>
    <x v="1"/>
  </r>
  <r>
    <n v="2710"/>
    <s v="House of Yes"/>
    <s v="Building Brooklyn's own creative venue for circus, theater and events of all types."/>
    <n v="60000"/>
    <n v="92340.21"/>
    <x v="0"/>
    <x v="0"/>
    <x v="0"/>
    <n v="1407549600"/>
    <n v="1404797428"/>
    <b v="1"/>
    <n v="1088"/>
    <b v="1"/>
    <x v="38"/>
    <n v="154"/>
    <n v="84.871499999999997"/>
    <x v="1"/>
  </r>
  <r>
    <n v="2711"/>
    <s v="The Red Shoes"/>
    <s v="We're aiming to launch a production involving circus performers, musicians and artists in a new space, creating a night of live art."/>
    <n v="3910"/>
    <n v="3938"/>
    <x v="0"/>
    <x v="1"/>
    <x v="1"/>
    <n v="1403301660"/>
    <n v="1400694790"/>
    <b v="1"/>
    <n v="73"/>
    <b v="1"/>
    <x v="38"/>
    <n v="101"/>
    <n v="53.9452"/>
    <x v="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x v="0"/>
    <n v="1373738400"/>
    <n v="1370568560"/>
    <b v="1"/>
    <n v="143"/>
    <b v="1"/>
    <x v="38"/>
    <n v="131"/>
    <n v="50.531500000000001"/>
    <x v="1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x v="0"/>
    <n v="1450971684"/>
    <n v="1447515684"/>
    <b v="1"/>
    <n v="1420"/>
    <b v="1"/>
    <x v="38"/>
    <n v="102"/>
    <n v="108.0014"/>
    <x v="1"/>
  </r>
  <r>
    <n v="2714"/>
    <s v="The Crane Theater"/>
    <s v="The Crane will be the new home for independent theater in Northeast Minneapolis"/>
    <n v="25000"/>
    <n v="29089"/>
    <x v="0"/>
    <x v="0"/>
    <x v="0"/>
    <n v="1476486000"/>
    <n v="1474040596"/>
    <b v="1"/>
    <n v="305"/>
    <b v="1"/>
    <x v="38"/>
    <n v="116"/>
    <n v="95.373800000000003"/>
    <x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x v="0"/>
    <n v="1456047228"/>
    <n v="1453109628"/>
    <b v="1"/>
    <n v="551"/>
    <b v="1"/>
    <x v="38"/>
    <n v="265"/>
    <n v="57.631"/>
    <x v="1"/>
  </r>
  <r>
    <n v="2716"/>
    <s v="Berlin's first international, alternative comedy stage!"/>
    <s v="Love comedy? Get involved in creating a dedicated space for alternative comedy in Berlin._x000d__x000d_(Das Video ist untertitelt. Klicke auf CC)"/>
    <n v="10000"/>
    <n v="11998.01"/>
    <x v="0"/>
    <x v="12"/>
    <x v="3"/>
    <n v="1444291193"/>
    <n v="1441699193"/>
    <b v="1"/>
    <n v="187"/>
    <b v="1"/>
    <x v="38"/>
    <n v="120"/>
    <n v="64.160499999999999"/>
    <x v="1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x v="0"/>
    <n v="1417906649"/>
    <n v="1414015049"/>
    <b v="1"/>
    <n v="325"/>
    <b v="1"/>
    <x v="38"/>
    <n v="120"/>
    <n v="92.387699999999995"/>
    <x v="1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x v="0"/>
    <n v="1462316400"/>
    <n v="1459865945"/>
    <b v="1"/>
    <n v="148"/>
    <b v="1"/>
    <x v="38"/>
    <n v="104"/>
    <n v="125.97969999999999"/>
    <x v="1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x v="0"/>
    <n v="1460936694"/>
    <n v="1455756294"/>
    <b v="0"/>
    <n v="69"/>
    <b v="1"/>
    <x v="38"/>
    <n v="109"/>
    <n v="94.637699999999995"/>
    <x v="1"/>
  </r>
  <r>
    <n v="2720"/>
    <s v="The Comedy Project"/>
    <s v="An improv, sketch and experimental comedy and cocktail venue in downtown Grand Rapids, Michigan"/>
    <n v="25000"/>
    <n v="29531"/>
    <x v="0"/>
    <x v="0"/>
    <x v="0"/>
    <n v="1478866253"/>
    <n v="1476270653"/>
    <b v="0"/>
    <n v="173"/>
    <b v="1"/>
    <x v="38"/>
    <n v="118"/>
    <n v="170.6994"/>
    <x v="1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x v="1"/>
    <n v="1378494000"/>
    <n v="1375880598"/>
    <b v="0"/>
    <n v="269"/>
    <b v="1"/>
    <x v="30"/>
    <n v="1462"/>
    <n v="40.762099999999997"/>
    <x v="2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x v="0"/>
    <n v="1485722053"/>
    <n v="1480538053"/>
    <b v="0"/>
    <n v="185"/>
    <b v="1"/>
    <x v="30"/>
    <n v="253"/>
    <n v="68.254099999999994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x v="0"/>
    <n v="1420060088"/>
    <n v="1414872488"/>
    <b v="0"/>
    <n v="176"/>
    <b v="1"/>
    <x v="30"/>
    <n v="140"/>
    <n v="95.488600000000005"/>
    <x v="2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x v="1"/>
    <n v="1439625059"/>
    <n v="1436860259"/>
    <b v="0"/>
    <n v="1019"/>
    <b v="1"/>
    <x v="30"/>
    <n v="297"/>
    <n v="7.1902999999999997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x v="5"/>
    <n v="1488390735"/>
    <n v="1484070735"/>
    <b v="0"/>
    <n v="113"/>
    <b v="1"/>
    <x v="30"/>
    <n v="145"/>
    <n v="511.6549"/>
    <x v="2"/>
  </r>
  <r>
    <n v="2726"/>
    <s v="Krimston TWO - Dual SIM case for iPhone"/>
    <s v="Krimston TWO: iPhone Dual SIM Case"/>
    <n v="100000"/>
    <n v="105745"/>
    <x v="0"/>
    <x v="0"/>
    <x v="0"/>
    <n v="1461333311"/>
    <n v="1458741311"/>
    <b v="0"/>
    <n v="404"/>
    <b v="1"/>
    <x v="30"/>
    <n v="106"/>
    <n v="261.745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x v="0"/>
    <n v="1438964063"/>
    <n v="1436804063"/>
    <b v="0"/>
    <n v="707"/>
    <b v="1"/>
    <x v="30"/>
    <n v="493"/>
    <n v="69.760999999999996"/>
    <x v="2"/>
  </r>
  <r>
    <n v="2728"/>
    <s v="Multi-Function SSD Shield for the Raspberry Pi 2"/>
    <s v="SSD, WiFi, RTC w/Battery and high power USB all in one shield."/>
    <n v="15000"/>
    <n v="30274"/>
    <x v="0"/>
    <x v="0"/>
    <x v="0"/>
    <n v="1451485434"/>
    <n v="1448461434"/>
    <b v="0"/>
    <n v="392"/>
    <b v="1"/>
    <x v="30"/>
    <n v="202"/>
    <n v="77.229600000000005"/>
    <x v="2"/>
  </r>
  <r>
    <n v="2729"/>
    <s v="McChi Luggage: It's a Luggage, USB Charger and a Table Top"/>
    <s v="A luggage that is more than a luggage! It is what you want it to be."/>
    <n v="7500"/>
    <n v="7833"/>
    <x v="0"/>
    <x v="0"/>
    <x v="0"/>
    <n v="1430459197"/>
    <n v="1427867197"/>
    <b v="0"/>
    <n v="23"/>
    <b v="1"/>
    <x v="30"/>
    <n v="104"/>
    <n v="340.5652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x v="0"/>
    <n v="1366635575"/>
    <n v="1363611575"/>
    <b v="0"/>
    <n v="682"/>
    <b v="1"/>
    <x v="30"/>
    <n v="170"/>
    <n v="67.417900000000003"/>
    <x v="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x v="0"/>
    <n v="1413604800"/>
    <n v="1408624622"/>
    <b v="0"/>
    <n v="37"/>
    <b v="1"/>
    <x v="30"/>
    <n v="104"/>
    <n v="845.70270000000005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x v="0"/>
    <n v="1369699200"/>
    <n v="1366917828"/>
    <b v="0"/>
    <n v="146"/>
    <b v="1"/>
    <x v="30"/>
    <n v="118"/>
    <n v="97.191800000000001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x v="0"/>
    <n v="1428643974"/>
    <n v="1423463574"/>
    <b v="0"/>
    <n v="119"/>
    <b v="1"/>
    <x v="30"/>
    <n v="108"/>
    <n v="451.84030000000001"/>
    <x v="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x v="0"/>
    <n v="1476395940"/>
    <n v="1473782592"/>
    <b v="0"/>
    <n v="163"/>
    <b v="1"/>
    <x v="30"/>
    <n v="2260300"/>
    <n v="138.6687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x v="1"/>
    <n v="1363204800"/>
    <n v="1360551250"/>
    <b v="0"/>
    <n v="339"/>
    <b v="1"/>
    <x v="30"/>
    <n v="978"/>
    <n v="21.6401"/>
    <x v="2"/>
  </r>
  <r>
    <n v="2736"/>
    <s v="Open Source Programmable Solar BMS Li-ion, LiFePO4 dev board"/>
    <s v="Fully Programmable Solar BMS ( Battery Management System ) Learn to program microcontrollers and HW design video tutorials_x000d_Open Source"/>
    <n v="8000"/>
    <n v="9832"/>
    <x v="0"/>
    <x v="5"/>
    <x v="5"/>
    <n v="1398268773"/>
    <n v="1395676773"/>
    <b v="0"/>
    <n v="58"/>
    <b v="1"/>
    <x v="30"/>
    <n v="123"/>
    <n v="169.5172"/>
    <x v="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x v="0"/>
    <n v="1389812400"/>
    <n v="1386108087"/>
    <b v="0"/>
    <n v="456"/>
    <b v="1"/>
    <x v="30"/>
    <n v="246"/>
    <n v="161.88210000000001"/>
    <x v="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x v="0"/>
    <n v="1478402804"/>
    <n v="1473218804"/>
    <b v="0"/>
    <n v="15"/>
    <b v="1"/>
    <x v="30"/>
    <n v="148"/>
    <n v="493.13330000000002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x v="1"/>
    <n v="1399324717"/>
    <n v="1395436717"/>
    <b v="0"/>
    <n v="191"/>
    <b v="1"/>
    <x v="30"/>
    <n v="384"/>
    <n v="22.1204"/>
    <x v="2"/>
  </r>
  <r>
    <n v="2740"/>
    <s v="Vertical Garden Prototype"/>
    <s v="I am interested in testing the plant yields of this vertical garden as well as some other applications"/>
    <n v="300"/>
    <n v="310"/>
    <x v="0"/>
    <x v="0"/>
    <x v="0"/>
    <n v="1426117552"/>
    <n v="1423529152"/>
    <b v="0"/>
    <n v="17"/>
    <b v="1"/>
    <x v="30"/>
    <n v="103"/>
    <n v="18.235299999999999"/>
    <x v="2"/>
  </r>
  <r>
    <n v="2741"/>
    <s v="Mrs. Brown and Her Lost Puppy."/>
    <s v="Help me publish my 1st children's book as an aspiring author!"/>
    <n v="8000"/>
    <n v="35"/>
    <x v="2"/>
    <x v="0"/>
    <x v="0"/>
    <n v="1413770820"/>
    <n v="1412005602"/>
    <b v="0"/>
    <n v="4"/>
    <b v="0"/>
    <x v="39"/>
    <n v="0"/>
    <n v="8.75"/>
    <x v="3"/>
  </r>
  <r>
    <n v="2742"/>
    <s v="What a Zoo!"/>
    <s v="The pachyderms at the Denver Zoo are moving. Follow along on the convoluted journey to their new home."/>
    <n v="2500"/>
    <n v="731"/>
    <x v="2"/>
    <x v="0"/>
    <x v="0"/>
    <n v="1337102187"/>
    <n v="1335892587"/>
    <b v="0"/>
    <n v="18"/>
    <b v="0"/>
    <x v="39"/>
    <n v="29"/>
    <n v="40.6111"/>
    <x v="3"/>
  </r>
  <r>
    <n v="2743"/>
    <s v="St. Nick Jr"/>
    <s v="One Christmas every child was naughty, and Santa's son _x000d_St. Nick Jr sacrifices all his gifts over his whole life, for the children"/>
    <n v="5999"/>
    <n v="0"/>
    <x v="2"/>
    <x v="0"/>
    <x v="0"/>
    <n v="1476863607"/>
    <n v="1474271607"/>
    <b v="0"/>
    <n v="0"/>
    <b v="0"/>
    <x v="39"/>
    <n v="0"/>
    <s v="no backers"/>
    <x v="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x v="0"/>
    <n v="1330478998"/>
    <n v="1327886998"/>
    <b v="0"/>
    <n v="22"/>
    <b v="0"/>
    <x v="39"/>
    <n v="5"/>
    <n v="37.954500000000003"/>
    <x v="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x v="0"/>
    <n v="1342309368"/>
    <n v="1337125368"/>
    <b v="0"/>
    <n v="49"/>
    <b v="0"/>
    <x v="39"/>
    <n v="22"/>
    <n v="35.734699999999997"/>
    <x v="3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x v="0"/>
    <n v="1409337911"/>
    <n v="1406745911"/>
    <b v="0"/>
    <n v="19"/>
    <b v="0"/>
    <x v="39"/>
    <n v="27"/>
    <n v="42.157899999999998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x v="0"/>
    <n v="1339816200"/>
    <n v="1337095997"/>
    <b v="0"/>
    <n v="4"/>
    <b v="0"/>
    <x v="39"/>
    <n v="28"/>
    <n v="35"/>
    <x v="3"/>
  </r>
  <r>
    <n v="2748"/>
    <s v="Native American Language Book for Children"/>
    <s v="Interactive Book with Audio to learn the Ojibwe Language for Children.  Website, Ebook and more!"/>
    <n v="5000"/>
    <n v="53"/>
    <x v="2"/>
    <x v="0"/>
    <x v="0"/>
    <n v="1472835802"/>
    <n v="1470243802"/>
    <b v="0"/>
    <n v="4"/>
    <b v="0"/>
    <x v="39"/>
    <n v="1"/>
    <n v="13.25"/>
    <x v="3"/>
  </r>
  <r>
    <n v="2749"/>
    <s v="A Tree is a Tree, no matter what you see.  CHILDREN'S BOOK"/>
    <s v="Self-publishing my children's book."/>
    <n v="10000"/>
    <n v="110"/>
    <x v="2"/>
    <x v="0"/>
    <x v="0"/>
    <n v="1428171037"/>
    <n v="1425582637"/>
    <b v="0"/>
    <n v="2"/>
    <b v="0"/>
    <x v="39"/>
    <n v="1"/>
    <n v="55"/>
    <x v="3"/>
  </r>
  <r>
    <n v="2750"/>
    <s v="My Child, My Blessing"/>
    <s v="This is a journal where parents daily write something positive about their child.  Places for pictures, too."/>
    <n v="1999"/>
    <n v="0"/>
    <x v="2"/>
    <x v="0"/>
    <x v="0"/>
    <n v="1341086400"/>
    <n v="1340055345"/>
    <b v="0"/>
    <n v="0"/>
    <b v="0"/>
    <x v="39"/>
    <n v="0"/>
    <s v="no backers"/>
    <x v="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x v="0"/>
    <n v="1403039842"/>
    <n v="1397855842"/>
    <b v="0"/>
    <n v="0"/>
    <b v="0"/>
    <x v="39"/>
    <n v="0"/>
    <s v="no backers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x v="0"/>
    <n v="1324232504"/>
    <n v="1320776504"/>
    <b v="0"/>
    <n v="14"/>
    <b v="0"/>
    <x v="39"/>
    <n v="11"/>
    <n v="39.285699999999999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x v="0"/>
    <n v="1346017023"/>
    <n v="1343425023"/>
    <b v="0"/>
    <n v="8"/>
    <b v="0"/>
    <x v="39"/>
    <n v="19"/>
    <n v="47.5"/>
    <x v="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x v="0"/>
    <n v="1410448551"/>
    <n v="1407856551"/>
    <b v="0"/>
    <n v="0"/>
    <b v="0"/>
    <x v="39"/>
    <n v="0"/>
    <s v="no backers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x v="3"/>
    <n v="1428519527"/>
    <n v="1425927527"/>
    <b v="0"/>
    <n v="15"/>
    <b v="0"/>
    <x v="39"/>
    <n v="52"/>
    <n v="17.333300000000001"/>
    <x v="3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x v="0"/>
    <n v="1389476201"/>
    <n v="1386884201"/>
    <b v="0"/>
    <n v="33"/>
    <b v="0"/>
    <x v="39"/>
    <n v="10"/>
    <n v="31.7576"/>
    <x v="3"/>
  </r>
  <r>
    <n v="2757"/>
    <s v="C is for Crooked"/>
    <s v="A children's letter book that Lampoons Hillary Clinton"/>
    <n v="1500"/>
    <n v="10"/>
    <x v="2"/>
    <x v="0"/>
    <x v="0"/>
    <n v="1470498332"/>
    <n v="1469202332"/>
    <b v="0"/>
    <n v="2"/>
    <b v="0"/>
    <x v="39"/>
    <n v="1"/>
    <n v="5"/>
    <x v="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x v="2"/>
    <n v="1476095783"/>
    <n v="1474886183"/>
    <b v="0"/>
    <n v="6"/>
    <b v="0"/>
    <x v="39"/>
    <n v="12"/>
    <n v="39"/>
    <x v="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x v="2"/>
    <n v="1468658866"/>
    <n v="1464943666"/>
    <b v="0"/>
    <n v="2"/>
    <b v="0"/>
    <x v="39"/>
    <n v="11"/>
    <n v="52.5"/>
    <x v="3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x v="1"/>
    <n v="1371726258"/>
    <n v="1369134258"/>
    <b v="0"/>
    <n v="0"/>
    <b v="0"/>
    <x v="39"/>
    <n v="0"/>
    <s v="no backers"/>
    <x v="3"/>
  </r>
  <r>
    <n v="2761"/>
    <s v="Learn U.S. Geography: Dreaming my way across The U.S."/>
    <s v="Help me give away 500 copies of my picture book so more kids will know US geography!"/>
    <n v="5000"/>
    <n v="36"/>
    <x v="2"/>
    <x v="0"/>
    <x v="0"/>
    <n v="1357176693"/>
    <n v="1354584693"/>
    <b v="0"/>
    <n v="4"/>
    <b v="0"/>
    <x v="39"/>
    <n v="1"/>
    <n v="9"/>
    <x v="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x v="0"/>
    <n v="1332114795"/>
    <n v="1326934395"/>
    <b v="0"/>
    <n v="1"/>
    <b v="0"/>
    <x v="39"/>
    <n v="1"/>
    <n v="25"/>
    <x v="3"/>
  </r>
  <r>
    <n v="2763"/>
    <s v="My Christmas Star"/>
    <s v="How Santa finds childrens homes without getting lost by following certain stars."/>
    <n v="39400"/>
    <n v="90"/>
    <x v="2"/>
    <x v="0"/>
    <x v="0"/>
    <n v="1369403684"/>
    <n v="1365515684"/>
    <b v="0"/>
    <n v="3"/>
    <b v="0"/>
    <x v="39"/>
    <n v="0"/>
    <n v="30"/>
    <x v="3"/>
  </r>
  <r>
    <n v="2764"/>
    <s v="A Growing Adventure"/>
    <s v="My Budding Bears are four teddy bears living in an enchanted garden sharing friendship, tea parties and delightful adventures."/>
    <n v="4000"/>
    <n v="45"/>
    <x v="2"/>
    <x v="0"/>
    <x v="0"/>
    <n v="1338404400"/>
    <n v="1335855631"/>
    <b v="0"/>
    <n v="4"/>
    <b v="0"/>
    <x v="39"/>
    <n v="1"/>
    <n v="11.25"/>
    <x v="3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x v="0"/>
    <n v="1351432428"/>
    <n v="1350050028"/>
    <b v="0"/>
    <n v="0"/>
    <b v="0"/>
    <x v="39"/>
    <n v="0"/>
    <s v="no backers"/>
    <x v="3"/>
  </r>
  <r>
    <n v="2766"/>
    <s v="Jambie"/>
    <s v="Jambie is a children's book geared towards kids ages 4-9 years of age. This book teaches young children about making wise decisions."/>
    <n v="5000"/>
    <n v="100"/>
    <x v="2"/>
    <x v="0"/>
    <x v="0"/>
    <n v="1313078518"/>
    <n v="1310486518"/>
    <b v="0"/>
    <n v="4"/>
    <b v="0"/>
    <x v="39"/>
    <n v="2"/>
    <n v="25"/>
    <x v="3"/>
  </r>
  <r>
    <n v="2767"/>
    <s v="the Giant Turnip"/>
    <s v="An animated bedtime story with Dedka, Babka and the rest of the family working together on a BIG problem"/>
    <n v="4000"/>
    <n v="34"/>
    <x v="2"/>
    <x v="5"/>
    <x v="5"/>
    <n v="1439766050"/>
    <n v="1434582050"/>
    <b v="0"/>
    <n v="3"/>
    <b v="0"/>
    <x v="39"/>
    <n v="1"/>
    <n v="11.333299999999999"/>
    <x v="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x v="0"/>
    <n v="1333028723"/>
    <n v="1330440323"/>
    <b v="0"/>
    <n v="34"/>
    <b v="0"/>
    <x v="39"/>
    <n v="14"/>
    <n v="29.470600000000001"/>
    <x v="3"/>
  </r>
  <r>
    <n v="2769"/>
    <s v="Raph the Ninja Giraffe"/>
    <s v="Raph the Ninja Giraffe is a project that is my 5 year old sons idea, &amp; I am working with him to bring his idea to life."/>
    <n v="800"/>
    <n v="2"/>
    <x v="2"/>
    <x v="1"/>
    <x v="1"/>
    <n v="1401997790"/>
    <n v="1397677790"/>
    <b v="0"/>
    <n v="2"/>
    <b v="0"/>
    <x v="39"/>
    <n v="0"/>
    <n v="1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x v="0"/>
    <n v="1395158130"/>
    <n v="1392569730"/>
    <b v="0"/>
    <n v="33"/>
    <b v="0"/>
    <x v="39"/>
    <n v="10"/>
    <n v="63.098500000000001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x v="0"/>
    <n v="1359738000"/>
    <n v="1355489140"/>
    <b v="0"/>
    <n v="0"/>
    <b v="0"/>
    <x v="39"/>
    <n v="0"/>
    <s v="no backers"/>
    <x v="3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x v="0"/>
    <n v="1381006294"/>
    <n v="1379710294"/>
    <b v="0"/>
    <n v="0"/>
    <b v="0"/>
    <x v="39"/>
    <n v="0"/>
    <s v="no backers"/>
    <x v="3"/>
  </r>
  <r>
    <n v="2773"/>
    <s v="The Boat That Couldn't Float"/>
    <s v="Parents know the pain of rereading bad bedtime stories. I want to write stories that all ages will enjoy"/>
    <n v="530"/>
    <n v="1"/>
    <x v="2"/>
    <x v="5"/>
    <x v="5"/>
    <n v="1461530721"/>
    <n v="1460666721"/>
    <b v="0"/>
    <n v="1"/>
    <b v="0"/>
    <x v="39"/>
    <n v="0"/>
    <n v="1"/>
    <x v="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x v="0"/>
    <n v="1362711728"/>
    <n v="1360119728"/>
    <b v="0"/>
    <n v="13"/>
    <b v="0"/>
    <x v="39"/>
    <n v="14"/>
    <n v="43.846200000000003"/>
    <x v="3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x v="0"/>
    <n v="1323994754"/>
    <n v="1321402754"/>
    <b v="0"/>
    <n v="2"/>
    <b v="0"/>
    <x v="39"/>
    <n v="3"/>
    <n v="75"/>
    <x v="3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x v="0"/>
    <n v="1434092876"/>
    <n v="1431414476"/>
    <b v="0"/>
    <n v="36"/>
    <b v="0"/>
    <x v="39"/>
    <n v="8"/>
    <n v="45.972200000000001"/>
    <x v="3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x v="0"/>
    <n v="1437149004"/>
    <n v="1434557004"/>
    <b v="0"/>
    <n v="1"/>
    <b v="0"/>
    <x v="39"/>
    <n v="0"/>
    <n v="10"/>
    <x v="3"/>
  </r>
  <r>
    <n v="2778"/>
    <s v="Mariah - A Children's Book with Included Doll Patterns"/>
    <s v="Mariah is an illustrated story of a girl and a tiny Mermaid._x000d_Make  your own Mermaid Doll with the included knitting or sewing pattern!"/>
    <n v="5500"/>
    <n v="1405"/>
    <x v="2"/>
    <x v="0"/>
    <x v="0"/>
    <n v="1409009306"/>
    <n v="1406417306"/>
    <b v="0"/>
    <n v="15"/>
    <b v="0"/>
    <x v="39"/>
    <n v="26"/>
    <n v="93.66670000000000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x v="0"/>
    <n v="1448204621"/>
    <n v="1445609021"/>
    <b v="0"/>
    <n v="1"/>
    <b v="0"/>
    <x v="39"/>
    <n v="2"/>
    <n v="53"/>
    <x v="3"/>
  </r>
  <r>
    <n v="2780"/>
    <s v="Travel with baby"/>
    <s v="Turn the World with my kids, and then write a book with the advice for traveling with baby"/>
    <n v="100000"/>
    <n v="0"/>
    <x v="2"/>
    <x v="13"/>
    <x v="3"/>
    <n v="1489142688"/>
    <n v="1486550688"/>
    <b v="0"/>
    <n v="0"/>
    <b v="0"/>
    <x v="39"/>
    <n v="0"/>
    <s v="no backers"/>
    <x v="3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x v="0"/>
    <n v="1423724400"/>
    <n v="1421274954"/>
    <b v="0"/>
    <n v="28"/>
    <b v="1"/>
    <x v="6"/>
    <n v="105"/>
    <n v="47"/>
    <x v="1"/>
  </r>
  <r>
    <n v="2782"/>
    <s v="Better Than Ever Productions presents Geezer Game"/>
    <s v="The premiere theatre troupe in SE Michigan offering acting opportunities for the 50+ actor."/>
    <n v="1000"/>
    <n v="1200"/>
    <x v="0"/>
    <x v="0"/>
    <x v="0"/>
    <n v="1424149140"/>
    <n v="1421964718"/>
    <b v="0"/>
    <n v="18"/>
    <b v="1"/>
    <x v="6"/>
    <n v="120"/>
    <n v="66.666700000000006"/>
    <x v="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x v="1"/>
    <n v="1429793446"/>
    <n v="1428583846"/>
    <b v="0"/>
    <n v="61"/>
    <b v="1"/>
    <x v="6"/>
    <n v="115"/>
    <n v="18.770499999999998"/>
    <x v="1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x v="0"/>
    <n v="1414608843"/>
    <n v="1412794443"/>
    <b v="0"/>
    <n v="108"/>
    <b v="1"/>
    <x v="6"/>
    <n v="119"/>
    <n v="66.111099999999993"/>
    <x v="1"/>
  </r>
  <r>
    <n v="2785"/>
    <s v="Henry VI: The War of the Roses"/>
    <s v="Bare Theatre and Raleigh Little Theatre present Shakespeare's epic, set in a post-apocalyptic dystopia."/>
    <n v="5000"/>
    <n v="5234"/>
    <x v="0"/>
    <x v="0"/>
    <x v="0"/>
    <n v="1470430800"/>
    <n v="1467865967"/>
    <b v="0"/>
    <n v="142"/>
    <b v="1"/>
    <x v="6"/>
    <n v="105"/>
    <n v="36.859200000000001"/>
    <x v="1"/>
  </r>
  <r>
    <n v="2786"/>
    <s v="Fierce"/>
    <s v="A heart-melting farce about sex, art and the lovelorn lay-abouts of London-town."/>
    <n v="2500"/>
    <n v="2946"/>
    <x v="0"/>
    <x v="1"/>
    <x v="1"/>
    <n v="1404913180"/>
    <n v="1403703580"/>
    <b v="0"/>
    <n v="74"/>
    <b v="1"/>
    <x v="6"/>
    <n v="118"/>
    <n v="39.8108"/>
    <x v="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x v="0"/>
    <n v="1405658752"/>
    <n v="1403066752"/>
    <b v="0"/>
    <n v="38"/>
    <b v="1"/>
    <x v="6"/>
    <n v="120"/>
    <n v="31.5"/>
    <x v="1"/>
  </r>
  <r>
    <n v="2788"/>
    <s v="ACT Underground Theatre, TLDC"/>
    <s v="MOVING FORWARD! WE HAVE REACHED GOAL BUT HAVE MORE TIME!! PLEASE CONSIDER PLEDGING."/>
    <n v="2000"/>
    <n v="2050"/>
    <x v="0"/>
    <x v="0"/>
    <x v="0"/>
    <n v="1469811043"/>
    <n v="1467219043"/>
    <b v="0"/>
    <n v="20"/>
    <b v="1"/>
    <x v="6"/>
    <n v="103"/>
    <n v="102.5"/>
    <x v="1"/>
  </r>
  <r>
    <n v="2789"/>
    <s v="The Adventurers Club"/>
    <s v="BNT's Biggest Adventure So Far: Our 2015 full length production!"/>
    <n v="3000"/>
    <n v="3035"/>
    <x v="0"/>
    <x v="0"/>
    <x v="0"/>
    <n v="1426132800"/>
    <n v="1424477934"/>
    <b v="0"/>
    <n v="24"/>
    <b v="1"/>
    <x v="6"/>
    <n v="101"/>
    <n v="126.45829999999999"/>
    <x v="1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x v="0"/>
    <n v="1423693903"/>
    <n v="1421101903"/>
    <b v="0"/>
    <n v="66"/>
    <b v="1"/>
    <x v="6"/>
    <n v="105"/>
    <n v="47.878799999999998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x v="0"/>
    <n v="1473393600"/>
    <n v="1470778559"/>
    <b v="0"/>
    <n v="28"/>
    <b v="1"/>
    <x v="6"/>
    <n v="103"/>
    <n v="73.214299999999994"/>
    <x v="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x v="0"/>
    <n v="1439357559"/>
    <n v="1435469559"/>
    <b v="0"/>
    <n v="24"/>
    <b v="1"/>
    <x v="6"/>
    <n v="108"/>
    <n v="89.666700000000006"/>
    <x v="1"/>
  </r>
  <r>
    <n v="2793"/>
    <s v="THE GOODS Theatre Company Premiere DROPPED @ Old Fitz"/>
    <s v="THE GOODS are Premiering the NEW Australian play DROPPED by Katy Warner @ OLD FITZ THEATRE Dec 8-20 _x000d_Its Godot with Gals n Grenades"/>
    <n v="10000"/>
    <n v="11056.75"/>
    <x v="0"/>
    <x v="2"/>
    <x v="2"/>
    <n v="1437473005"/>
    <n v="1434881005"/>
    <b v="0"/>
    <n v="73"/>
    <b v="1"/>
    <x v="6"/>
    <n v="111"/>
    <n v="151.4623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x v="1"/>
    <n v="1457031600"/>
    <n v="1455640559"/>
    <b v="0"/>
    <n v="3"/>
    <b v="1"/>
    <x v="6"/>
    <n v="150"/>
    <n v="25"/>
    <x v="1"/>
  </r>
  <r>
    <n v="2795"/>
    <s v="Good Men Wanted at ANT Fest"/>
    <s v="A new play about five bad bitches who fought in the Civil War disguised as men, premiering at Ars Nova's ANT Fest."/>
    <n v="700"/>
    <n v="730"/>
    <x v="0"/>
    <x v="0"/>
    <x v="0"/>
    <n v="1402095600"/>
    <n v="1400675841"/>
    <b v="0"/>
    <n v="20"/>
    <b v="1"/>
    <x v="6"/>
    <n v="104"/>
    <n v="36.5"/>
    <x v="1"/>
  </r>
  <r>
    <n v="2796"/>
    <s v="Fishcakes"/>
    <s v="Fishcakes is a piece of new writing for the Camden Fringe that explores a story of love, loss, and all the â€˜little things'."/>
    <n v="800"/>
    <n v="924"/>
    <x v="0"/>
    <x v="1"/>
    <x v="1"/>
    <n v="1404564028"/>
    <n v="1401972028"/>
    <b v="0"/>
    <n v="21"/>
    <b v="1"/>
    <x v="6"/>
    <n v="116"/>
    <n v="44"/>
    <x v="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x v="1"/>
    <n v="1404858840"/>
    <n v="1402266840"/>
    <b v="0"/>
    <n v="94"/>
    <b v="1"/>
    <x v="6"/>
    <n v="103"/>
    <n v="87.357600000000005"/>
    <x v="1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x v="1"/>
    <n v="1438358400"/>
    <n v="1437063121"/>
    <b v="0"/>
    <n v="139"/>
    <b v="1"/>
    <x v="6"/>
    <n v="101"/>
    <n v="36.474800000000002"/>
    <x v="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x v="1"/>
    <n v="1466179200"/>
    <n v="1463466070"/>
    <b v="0"/>
    <n v="130"/>
    <b v="1"/>
    <x v="6"/>
    <n v="117"/>
    <n v="44.859499999999997"/>
    <x v="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x v="1"/>
    <n v="1420377366"/>
    <n v="1415193366"/>
    <b v="0"/>
    <n v="31"/>
    <b v="1"/>
    <x v="6"/>
    <n v="133"/>
    <n v="42.903199999999998"/>
    <x v="1"/>
  </r>
  <r>
    <n v="2801"/>
    <s v="A Dream Play"/>
    <s v="Arise Theatre Company's production of August Strindberg's expressionist masterpiece 'A Dream Play'."/>
    <n v="500"/>
    <n v="666"/>
    <x v="0"/>
    <x v="2"/>
    <x v="2"/>
    <n v="1412938800"/>
    <n v="1411019409"/>
    <b v="0"/>
    <n v="13"/>
    <b v="1"/>
    <x v="6"/>
    <n v="133"/>
    <n v="51.230800000000002"/>
    <x v="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x v="1"/>
    <n v="1438875107"/>
    <n v="1436283107"/>
    <b v="0"/>
    <n v="90"/>
    <b v="1"/>
    <x v="6"/>
    <n v="102"/>
    <n v="33.944400000000002"/>
    <x v="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x v="0"/>
    <n v="1437004800"/>
    <n v="1433295276"/>
    <b v="0"/>
    <n v="141"/>
    <b v="1"/>
    <x v="6"/>
    <n v="128"/>
    <n v="90.744699999999995"/>
    <x v="1"/>
  </r>
  <r>
    <n v="2804"/>
    <s v="The Piano Man"/>
    <s v="The real-life story of the mysterious 'Piano Man' who washed ashore with no memory; with no speech; but with an amazing ability..."/>
    <n v="1000"/>
    <n v="1150"/>
    <x v="0"/>
    <x v="1"/>
    <x v="1"/>
    <n v="1411987990"/>
    <n v="1409395990"/>
    <b v="0"/>
    <n v="23"/>
    <b v="1"/>
    <x v="6"/>
    <n v="115"/>
    <n v="50"/>
    <x v="1"/>
  </r>
  <r>
    <n v="2805"/>
    <s v="ACOrN: A Crunch Or None --&gt; Edinburgh Fringe!"/>
    <s v="1 game, 7 levels, 45 attempts; Lorraine, Esbe &amp; David; 1 Grandmaester._x000d_Help us take our metatheatrical nutshell volcano to the Fringe!"/>
    <n v="400"/>
    <n v="440"/>
    <x v="0"/>
    <x v="1"/>
    <x v="1"/>
    <n v="1440245273"/>
    <n v="1438085273"/>
    <b v="0"/>
    <n v="18"/>
    <b v="1"/>
    <x v="6"/>
    <n v="110"/>
    <n v="24.444400000000002"/>
    <x v="1"/>
  </r>
  <r>
    <n v="2806"/>
    <s v="And Now: The World!"/>
    <s v="A one woman show about the challenges of being a feminist in a digital age. Touring 6 UK cities. Now with Stretch Goals!"/>
    <n v="3000"/>
    <n v="3363"/>
    <x v="0"/>
    <x v="1"/>
    <x v="1"/>
    <n v="1438772400"/>
    <n v="1435645490"/>
    <b v="0"/>
    <n v="76"/>
    <b v="1"/>
    <x v="6"/>
    <n v="112"/>
    <n v="44.25"/>
    <x v="1"/>
  </r>
  <r>
    <n v="2807"/>
    <s v="The Commission Theatre Co."/>
    <s v="Bringing Shakespeare back to the Playwrights"/>
    <n v="5000"/>
    <n v="6300"/>
    <x v="0"/>
    <x v="0"/>
    <x v="0"/>
    <n v="1435611438"/>
    <n v="1433019438"/>
    <b v="0"/>
    <n v="93"/>
    <b v="1"/>
    <x v="6"/>
    <n v="126"/>
    <n v="67.741900000000001"/>
    <x v="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x v="0"/>
    <n v="1440274735"/>
    <n v="1437682735"/>
    <b v="0"/>
    <n v="69"/>
    <b v="1"/>
    <x v="6"/>
    <n v="100"/>
    <n v="65.376800000000003"/>
    <x v="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x v="0"/>
    <n v="1459348740"/>
    <n v="1458647725"/>
    <b v="0"/>
    <n v="21"/>
    <b v="1"/>
    <x v="6"/>
    <n v="102"/>
    <n v="121.90479999999999"/>
    <x v="1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x v="0"/>
    <n v="1401595140"/>
    <n v="1398828064"/>
    <b v="0"/>
    <n v="57"/>
    <b v="1"/>
    <x v="6"/>
    <n v="108"/>
    <n v="47.456099999999999"/>
    <x v="1"/>
  </r>
  <r>
    <n v="2811"/>
    <s v="Ray Gunn and Starburst"/>
    <s v="Ray Gunn and Starburst is an audio sci-fi/comedy sending up the tropes of classic and pulp science-fiction."/>
    <n v="10000"/>
    <n v="10027"/>
    <x v="0"/>
    <x v="1"/>
    <x v="1"/>
    <n v="1424692503"/>
    <n v="1422100503"/>
    <b v="0"/>
    <n v="108"/>
    <b v="1"/>
    <x v="6"/>
    <n v="100"/>
    <n v="92.842600000000004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x v="5"/>
    <n v="1428292800"/>
    <n v="1424368298"/>
    <b v="0"/>
    <n v="83"/>
    <b v="1"/>
    <x v="6"/>
    <n v="113"/>
    <n v="68.253"/>
    <x v="1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x v="0"/>
    <n v="1481737761"/>
    <n v="1479577761"/>
    <b v="0"/>
    <n v="96"/>
    <b v="1"/>
    <x v="6"/>
    <n v="128"/>
    <n v="37.209600000000002"/>
    <x v="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x v="1"/>
    <n v="1431164115"/>
    <n v="1428572115"/>
    <b v="0"/>
    <n v="64"/>
    <b v="1"/>
    <x v="6"/>
    <n v="108"/>
    <n v="25.25"/>
    <x v="1"/>
  </r>
  <r>
    <n v="2815"/>
    <s v="Widow's Wedding Dress"/>
    <s v="Set in 1950s Northern Ireland, this play tells the story of two sisters in a community of Travellers, or Irish Gypsies."/>
    <n v="250"/>
    <n v="605"/>
    <x v="0"/>
    <x v="5"/>
    <x v="5"/>
    <n v="1470595109"/>
    <n v="1468003109"/>
    <b v="0"/>
    <n v="14"/>
    <b v="1"/>
    <x v="6"/>
    <n v="242"/>
    <n v="43.214300000000001"/>
    <x v="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x v="1"/>
    <n v="1438531200"/>
    <n v="1435921992"/>
    <b v="0"/>
    <n v="169"/>
    <b v="1"/>
    <x v="6"/>
    <n v="142"/>
    <n v="25.130199999999999"/>
    <x v="1"/>
  </r>
  <r>
    <n v="2817"/>
    <s v="After The End"/>
    <s v="Let Go Theatre Co's very first production is going ahead in June 2015. Help support a brand new theatre co as we begin our adventure"/>
    <n v="600"/>
    <n v="780"/>
    <x v="0"/>
    <x v="1"/>
    <x v="1"/>
    <n v="1425136462"/>
    <n v="1421680462"/>
    <b v="0"/>
    <n v="33"/>
    <b v="1"/>
    <x v="6"/>
    <n v="130"/>
    <n v="23.636399999999998"/>
    <x v="1"/>
  </r>
  <r>
    <n v="2818"/>
    <s v="Joe West's THEATER OF DEATH"/>
    <s v="Joe West and his wonderful theater company THEATER OF DEATH present original plays both horrific and comical."/>
    <n v="10000"/>
    <n v="10603"/>
    <x v="0"/>
    <x v="0"/>
    <x v="0"/>
    <n v="1443018086"/>
    <n v="1441290086"/>
    <b v="0"/>
    <n v="102"/>
    <b v="1"/>
    <x v="6"/>
    <n v="106"/>
    <n v="103.95099999999999"/>
    <x v="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x v="1"/>
    <n v="1434285409"/>
    <n v="1431693409"/>
    <b v="0"/>
    <n v="104"/>
    <b v="1"/>
    <x v="6"/>
    <n v="105"/>
    <n v="50.384599999999999"/>
    <x v="1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x v="1"/>
    <n v="1456444800"/>
    <n v="1454337589"/>
    <b v="0"/>
    <n v="20"/>
    <b v="1"/>
    <x v="6"/>
    <n v="136"/>
    <n v="13.6"/>
    <x v="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x v="1"/>
    <n v="1411510135"/>
    <n v="1408918135"/>
    <b v="0"/>
    <n v="35"/>
    <b v="1"/>
    <x v="6"/>
    <n v="100"/>
    <n v="28.571400000000001"/>
    <x v="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x v="0"/>
    <n v="1427469892"/>
    <n v="1424881492"/>
    <b v="0"/>
    <n v="94"/>
    <b v="1"/>
    <x v="6"/>
    <n v="100"/>
    <n v="63.829799999999999"/>
    <x v="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x v="1"/>
    <n v="1427842740"/>
    <n v="1425428206"/>
    <b v="0"/>
    <n v="14"/>
    <b v="1"/>
    <x v="6"/>
    <n v="124"/>
    <n v="8.8571000000000009"/>
    <x v="1"/>
  </r>
  <r>
    <n v="2824"/>
    <s v="The Rooftop"/>
    <s v="I wrote a One Act play called The Rooftop for a Female Playwright's festival. Every little bit helps!"/>
    <n v="650"/>
    <n v="760"/>
    <x v="0"/>
    <x v="0"/>
    <x v="0"/>
    <n v="1434159780"/>
    <n v="1431412196"/>
    <b v="0"/>
    <n v="15"/>
    <b v="1"/>
    <x v="6"/>
    <n v="117"/>
    <n v="50.666699999999999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x v="1"/>
    <n v="1449255686"/>
    <n v="1446663686"/>
    <b v="0"/>
    <n v="51"/>
    <b v="1"/>
    <x v="6"/>
    <n v="103"/>
    <n v="60.784300000000002"/>
    <x v="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x v="0"/>
    <n v="1436511600"/>
    <n v="1434415812"/>
    <b v="0"/>
    <n v="19"/>
    <b v="1"/>
    <x v="6"/>
    <n v="108"/>
    <n v="113.4211"/>
    <x v="1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x v="0"/>
    <n v="1464971400"/>
    <n v="1462379066"/>
    <b v="0"/>
    <n v="23"/>
    <b v="1"/>
    <x v="6"/>
    <n v="120"/>
    <n v="104.5652"/>
    <x v="1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x v="1"/>
    <n v="1443826800"/>
    <n v="1441606869"/>
    <b v="0"/>
    <n v="97"/>
    <b v="1"/>
    <x v="6"/>
    <n v="100"/>
    <n v="98.309299999999993"/>
    <x v="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x v="1"/>
    <n v="1464863118"/>
    <n v="1462443918"/>
    <b v="0"/>
    <n v="76"/>
    <b v="1"/>
    <x v="6"/>
    <n v="107"/>
    <n v="35.039499999999997"/>
    <x v="1"/>
  </r>
  <r>
    <n v="2830"/>
    <s v="Nakhtik and Avalon"/>
    <s v="Avalon is a new South African Township play and Nakhtik is a  danced political lecture."/>
    <n v="3000"/>
    <n v="3000"/>
    <x v="0"/>
    <x v="0"/>
    <x v="0"/>
    <n v="1399867140"/>
    <n v="1398802148"/>
    <b v="0"/>
    <n v="11"/>
    <b v="1"/>
    <x v="6"/>
    <n v="100"/>
    <n v="272.72730000000001"/>
    <x v="1"/>
  </r>
  <r>
    <n v="2831"/>
    <s v="Tackett &amp; Pyke put on a Play"/>
    <s v="We each wrote a play and would like to produce them for you for nothing more than art's sake!"/>
    <n v="3000"/>
    <n v="3320"/>
    <x v="0"/>
    <x v="0"/>
    <x v="0"/>
    <n v="1437076070"/>
    <n v="1434484070"/>
    <b v="0"/>
    <n v="52"/>
    <b v="1"/>
    <x v="6"/>
    <n v="111"/>
    <n v="63.846200000000003"/>
    <x v="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x v="1"/>
    <n v="1416780000"/>
    <n v="1414342894"/>
    <b v="0"/>
    <n v="95"/>
    <b v="1"/>
    <x v="6"/>
    <n v="115"/>
    <n v="30.189399999999999"/>
    <x v="1"/>
  </r>
  <r>
    <n v="2833"/>
    <s v="Star Man Rocket Man"/>
    <s v="A new play about exploring outer space"/>
    <n v="2700"/>
    <n v="2923"/>
    <x v="0"/>
    <x v="0"/>
    <x v="0"/>
    <n v="1444528800"/>
    <n v="1442804633"/>
    <b v="0"/>
    <n v="35"/>
    <b v="1"/>
    <x v="6"/>
    <n v="108"/>
    <n v="83.514300000000006"/>
    <x v="1"/>
  </r>
  <r>
    <n v="2834"/>
    <s v="Thank You For Smoking"/>
    <s v="Thank You For Smoking. A play about love, 5 trillion cigarettes and how the Flintstones earned the tobacco industry millions."/>
    <n v="800"/>
    <n v="1360"/>
    <x v="0"/>
    <x v="1"/>
    <x v="1"/>
    <n v="1422658930"/>
    <n v="1421362930"/>
    <b v="0"/>
    <n v="21"/>
    <b v="1"/>
    <x v="6"/>
    <n v="170"/>
    <n v="64.761899999999997"/>
    <x v="1"/>
  </r>
  <r>
    <n v="2835"/>
    <s v="Land of the Three Towers"/>
    <s v="A celebratory community theatre project about the Focus E15 Occupation of empty council homes on Carpenters Estate."/>
    <n v="1000"/>
    <n v="1870.99"/>
    <x v="0"/>
    <x v="1"/>
    <x v="1"/>
    <n v="1449273600"/>
    <n v="1446742417"/>
    <b v="0"/>
    <n v="93"/>
    <b v="1"/>
    <x v="6"/>
    <n v="187"/>
    <n v="20.118200000000002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x v="0"/>
    <n v="1487393940"/>
    <n v="1484115418"/>
    <b v="0"/>
    <n v="11"/>
    <b v="1"/>
    <x v="6"/>
    <n v="108"/>
    <n v="44.090899999999998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x v="5"/>
    <n v="1449701284"/>
    <n v="1446241684"/>
    <b v="0"/>
    <n v="21"/>
    <b v="1"/>
    <x v="6"/>
    <n v="100"/>
    <n v="40.476199999999999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x v="0"/>
    <n v="1407967200"/>
    <n v="1406039696"/>
    <b v="0"/>
    <n v="54"/>
    <b v="1"/>
    <x v="6"/>
    <n v="120"/>
    <n v="44.536999999999999"/>
    <x v="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x v="0"/>
    <n v="1408942740"/>
    <n v="1406958354"/>
    <b v="0"/>
    <n v="31"/>
    <b v="1"/>
    <x v="6"/>
    <n v="111"/>
    <n v="125.8065"/>
    <x v="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x v="1"/>
    <n v="1426698000"/>
    <n v="1424825479"/>
    <b v="0"/>
    <n v="132"/>
    <b v="1"/>
    <x v="6"/>
    <n v="104"/>
    <n v="19.696999999999999"/>
    <x v="1"/>
  </r>
  <r>
    <n v="2841"/>
    <s v="The Dead Loss"/>
    <s v="1920's London; two brothers try to make a name for themselves in the underground crime world but encounter a ruthless Irish mob boss."/>
    <n v="1000"/>
    <n v="10"/>
    <x v="2"/>
    <x v="1"/>
    <x v="1"/>
    <n v="1450032297"/>
    <n v="1444844697"/>
    <b v="0"/>
    <n v="1"/>
    <b v="0"/>
    <x v="6"/>
    <n v="1"/>
    <n v="10"/>
    <x v="1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x v="1"/>
    <n v="1403348400"/>
    <n v="1401058295"/>
    <b v="0"/>
    <n v="0"/>
    <b v="0"/>
    <x v="6"/>
    <n v="0"/>
    <s v="no backers"/>
    <x v="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x v="0"/>
    <n v="1465790400"/>
    <n v="1462210950"/>
    <b v="0"/>
    <n v="0"/>
    <b v="0"/>
    <x v="6"/>
    <n v="0"/>
    <s v="no backers"/>
    <x v="1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x v="3"/>
    <n v="1483535180"/>
    <n v="1480943180"/>
    <b v="0"/>
    <n v="1"/>
    <b v="0"/>
    <x v="6"/>
    <n v="5"/>
    <n v="30"/>
    <x v="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x v="0"/>
    <n v="1433723033"/>
    <n v="1428539033"/>
    <b v="0"/>
    <n v="39"/>
    <b v="0"/>
    <x v="6"/>
    <n v="32"/>
    <n v="60.666699999999999"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x v="0"/>
    <n v="1432917394"/>
    <n v="1429029394"/>
    <b v="0"/>
    <n v="0"/>
    <b v="0"/>
    <x v="6"/>
    <n v="0"/>
    <s v="no backers"/>
    <x v="1"/>
  </r>
  <r>
    <n v="2847"/>
    <s v="COLOR ME"/>
    <s v="Dark secrets come to light when Mariah meets Stella. They find a way to face the south's largest elephant in the room: RACISM."/>
    <n v="2000"/>
    <n v="0"/>
    <x v="2"/>
    <x v="0"/>
    <x v="0"/>
    <n v="1464031265"/>
    <n v="1458847265"/>
    <b v="0"/>
    <n v="0"/>
    <b v="0"/>
    <x v="6"/>
    <n v="0"/>
    <s v="no backers"/>
    <x v="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x v="0"/>
    <n v="1432913659"/>
    <n v="1430321659"/>
    <b v="0"/>
    <n v="3"/>
    <b v="0"/>
    <x v="6"/>
    <n v="0"/>
    <n v="23.333300000000001"/>
    <x v="1"/>
  </r>
  <r>
    <n v="2849"/>
    <s v="100, Acre Wood"/>
    <s v="NonSens!cal tackles the struggles of four people with mental health issues/disorders inspired by A.A Milne's Winnie the Pooh"/>
    <n v="500"/>
    <n v="5"/>
    <x v="2"/>
    <x v="1"/>
    <x v="1"/>
    <n v="1461406600"/>
    <n v="1458814600"/>
    <b v="0"/>
    <n v="1"/>
    <b v="0"/>
    <x v="6"/>
    <n v="1"/>
    <n v="5"/>
    <x v="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x v="0"/>
    <n v="1409962211"/>
    <n v="1407370211"/>
    <b v="0"/>
    <n v="13"/>
    <b v="0"/>
    <x v="6"/>
    <n v="4"/>
    <n v="23.923100000000002"/>
    <x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x v="3"/>
    <n v="1454109420"/>
    <n v="1453334629"/>
    <b v="0"/>
    <n v="0"/>
    <b v="0"/>
    <x v="6"/>
    <n v="0"/>
    <s v="no backers"/>
    <x v="1"/>
  </r>
  <r>
    <n v="2852"/>
    <s v="Freedom Train"/>
    <s v="Just one time back to the past on the Freedom Train will open your eyes and your lives will never ever be the same!"/>
    <n v="5000"/>
    <n v="95"/>
    <x v="2"/>
    <x v="0"/>
    <x v="0"/>
    <n v="1403312703"/>
    <n v="1400720703"/>
    <b v="0"/>
    <n v="6"/>
    <b v="0"/>
    <x v="6"/>
    <n v="2"/>
    <n v="15.833299999999999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x v="5"/>
    <n v="1410669297"/>
    <n v="1405485297"/>
    <b v="0"/>
    <n v="0"/>
    <b v="0"/>
    <x v="6"/>
    <n v="0"/>
    <s v="no backers"/>
    <x v="1"/>
  </r>
  <r>
    <n v="2854"/>
    <s v="Ultimate Political Selfie!"/>
    <s v="Almost Random Theatre's play about a candidate - with no policies - who is seeking election in May 2015"/>
    <n v="1000"/>
    <n v="417"/>
    <x v="2"/>
    <x v="1"/>
    <x v="1"/>
    <n v="1431018719"/>
    <n v="1429290719"/>
    <b v="0"/>
    <n v="14"/>
    <b v="0"/>
    <x v="6"/>
    <n v="42"/>
    <n v="29.785699999999999"/>
    <x v="1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x v="0"/>
    <n v="1454110440"/>
    <n v="1451607071"/>
    <b v="0"/>
    <n v="5"/>
    <b v="0"/>
    <x v="6"/>
    <n v="50"/>
    <n v="60"/>
    <x v="1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x v="0"/>
    <n v="1439069640"/>
    <n v="1433897647"/>
    <b v="0"/>
    <n v="6"/>
    <b v="0"/>
    <x v="6"/>
    <n v="5"/>
    <n v="24.333300000000001"/>
    <x v="1"/>
  </r>
  <r>
    <n v="2857"/>
    <s v="Los Tradicionales"/>
    <s v="Somos una compaÃ±Ã­a de teatro independiente. Y en el 2017 queremos arrancar con el montaje de 3 obras._x000d_3 elencos, 3 espacios."/>
    <n v="38000"/>
    <n v="7500"/>
    <x v="2"/>
    <x v="14"/>
    <x v="10"/>
    <n v="1487613600"/>
    <n v="1482444295"/>
    <b v="0"/>
    <n v="15"/>
    <b v="0"/>
    <x v="6"/>
    <n v="20"/>
    <n v="500"/>
    <x v="1"/>
  </r>
  <r>
    <n v="2858"/>
    <s v="Gay Party Superposh 'Winter Wonderland'"/>
    <s v="Een Gay Party in het centrum van Amersfoort. _x000d_Een geweldige avond uit, met een show, optredens en DJ's."/>
    <n v="1000"/>
    <n v="0"/>
    <x v="2"/>
    <x v="9"/>
    <x v="3"/>
    <n v="1417778880"/>
    <n v="1415711095"/>
    <b v="0"/>
    <n v="0"/>
    <b v="0"/>
    <x v="6"/>
    <n v="0"/>
    <s v="no backers"/>
    <x v="1"/>
  </r>
  <r>
    <n v="2859"/>
    <s v="Grover Theatre Company (GTC)"/>
    <s v="A theatre company that will create works to inspire young people and get everyone involved."/>
    <n v="2000"/>
    <n v="35"/>
    <x v="2"/>
    <x v="2"/>
    <x v="2"/>
    <n v="1444984904"/>
    <n v="1439800904"/>
    <b v="0"/>
    <n v="1"/>
    <b v="0"/>
    <x v="6"/>
    <n v="2"/>
    <n v="35"/>
    <x v="1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x v="0"/>
    <n v="1466363576"/>
    <n v="1461179576"/>
    <b v="0"/>
    <n v="9"/>
    <b v="0"/>
    <x v="6"/>
    <n v="7"/>
    <n v="29.555599999999998"/>
    <x v="1"/>
  </r>
  <r>
    <n v="2861"/>
    <s v="Julius Caesar"/>
    <s v="The University of Queensland Drama Production Course is putting on an adaptation of William Shakespeares Julius Caesar"/>
    <n v="250"/>
    <n v="80"/>
    <x v="2"/>
    <x v="2"/>
    <x v="2"/>
    <n v="1443103848"/>
    <n v="1441894248"/>
    <b v="0"/>
    <n v="3"/>
    <b v="0"/>
    <x v="6"/>
    <n v="32"/>
    <n v="26.666699999999999"/>
    <x v="1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x v="0"/>
    <n v="1403636229"/>
    <n v="1401044229"/>
    <b v="0"/>
    <n v="3"/>
    <b v="0"/>
    <x v="6"/>
    <n v="0"/>
    <n v="18.333300000000001"/>
    <x v="1"/>
  </r>
  <r>
    <n v="2863"/>
    <s v="Equality Theatre"/>
    <s v="I would like to start a Acting Company that supports and includes LGBTQ youth and young adults in very conservative North Texas"/>
    <n v="50000"/>
    <n v="20"/>
    <x v="2"/>
    <x v="0"/>
    <x v="0"/>
    <n v="1410279123"/>
    <n v="1405095123"/>
    <b v="0"/>
    <n v="1"/>
    <b v="0"/>
    <x v="6"/>
    <n v="0"/>
    <n v="20"/>
    <x v="1"/>
  </r>
  <r>
    <n v="2864"/>
    <s v="'Haunting Julia' by Alan Ayckbourn"/>
    <s v="Accessible, original theatre for all!"/>
    <n v="2500"/>
    <n v="40"/>
    <x v="2"/>
    <x v="1"/>
    <x v="1"/>
    <n v="1437139080"/>
    <n v="1434552207"/>
    <b v="0"/>
    <n v="3"/>
    <b v="0"/>
    <x v="6"/>
    <n v="2"/>
    <n v="13.333299999999999"/>
    <x v="1"/>
  </r>
  <r>
    <n v="2865"/>
    <s v="FRINGE 2015 by YER Productions"/>
    <s v="Prepare to be Swept Away. Three short plays from three master playwrights; LANDFALL, SNIPER and DANGERS of TOBACCO!"/>
    <n v="2888"/>
    <n v="0"/>
    <x v="2"/>
    <x v="0"/>
    <x v="0"/>
    <n v="1420512259"/>
    <n v="1415328259"/>
    <b v="0"/>
    <n v="0"/>
    <b v="0"/>
    <x v="6"/>
    <n v="0"/>
    <s v="no backers"/>
    <x v="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x v="0"/>
    <n v="1476482400"/>
    <n v="1473893721"/>
    <b v="0"/>
    <n v="2"/>
    <b v="0"/>
    <x v="6"/>
    <n v="1"/>
    <n v="22.5"/>
    <x v="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x v="0"/>
    <n v="1467604800"/>
    <n v="1465533672"/>
    <b v="0"/>
    <n v="10"/>
    <b v="0"/>
    <x v="6"/>
    <n v="20"/>
    <n v="50.4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x v="0"/>
    <n v="1475697054"/>
    <n v="1473105054"/>
    <b v="0"/>
    <n v="60"/>
    <b v="0"/>
    <x v="6"/>
    <n v="42"/>
    <n v="105.02930000000001"/>
    <x v="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x v="0"/>
    <n v="1468937681"/>
    <n v="1466345681"/>
    <b v="0"/>
    <n v="5"/>
    <b v="0"/>
    <x v="6"/>
    <n v="1"/>
    <n v="35.4"/>
    <x v="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x v="0"/>
    <n v="1400301165"/>
    <n v="1397709165"/>
    <b v="0"/>
    <n v="9"/>
    <b v="0"/>
    <x v="6"/>
    <n v="15"/>
    <n v="83.333299999999994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x v="0"/>
    <n v="1419183813"/>
    <n v="1417455813"/>
    <b v="0"/>
    <n v="13"/>
    <b v="0"/>
    <x v="6"/>
    <n v="5"/>
    <n v="35.923099999999998"/>
    <x v="1"/>
  </r>
  <r>
    <n v="2872"/>
    <s v="Loud Arts"/>
    <s v="Local Theatre group in Loudoun County, Virginia. Looking for funds to start producing shows!"/>
    <n v="3000"/>
    <n v="0"/>
    <x v="2"/>
    <x v="0"/>
    <x v="0"/>
    <n v="1434768438"/>
    <n v="1429584438"/>
    <b v="0"/>
    <n v="0"/>
    <b v="0"/>
    <x v="6"/>
    <n v="0"/>
    <s v="no backers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x v="0"/>
    <n v="1422473831"/>
    <n v="1419881831"/>
    <b v="0"/>
    <n v="8"/>
    <b v="0"/>
    <x v="6"/>
    <n v="38"/>
    <n v="119.125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x v="0"/>
    <n v="1484684186"/>
    <n v="1482092186"/>
    <b v="0"/>
    <n v="3"/>
    <b v="0"/>
    <x v="6"/>
    <n v="5"/>
    <n v="90.333299999999994"/>
    <x v="1"/>
  </r>
  <r>
    <n v="2875"/>
    <s v="Right Tracey!"/>
    <s v="Play about Tracey a gay man trapped in his room by his Bible thumping mother. He finds love but the room can not keep the love alive."/>
    <n v="20000"/>
    <n v="7"/>
    <x v="2"/>
    <x v="0"/>
    <x v="0"/>
    <n v="1462417493"/>
    <n v="1459825493"/>
    <b v="0"/>
    <n v="3"/>
    <b v="0"/>
    <x v="6"/>
    <n v="0"/>
    <n v="2.3332999999999999"/>
    <x v="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x v="0"/>
    <n v="1437069079"/>
    <n v="1434477079"/>
    <b v="0"/>
    <n v="0"/>
    <b v="0"/>
    <x v="6"/>
    <n v="0"/>
    <s v="no backers"/>
    <x v="1"/>
  </r>
  <r>
    <n v="2877"/>
    <s v="COLLABORATION: WARHOL &amp; BASQUIAT"/>
    <s v="Two of the 20th Centuryâ€™s Greatest Artists _x000d_navigate the perilous terrain of Art &amp; Fame _x000d_in a historic Collaboration."/>
    <n v="6000"/>
    <n v="650"/>
    <x v="2"/>
    <x v="0"/>
    <x v="0"/>
    <n v="1480525200"/>
    <n v="1477781724"/>
    <b v="0"/>
    <n v="6"/>
    <b v="0"/>
    <x v="6"/>
    <n v="11"/>
    <n v="108.33329999999999"/>
    <x v="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x v="1"/>
    <n v="1435934795"/>
    <n v="1430750795"/>
    <b v="0"/>
    <n v="4"/>
    <b v="0"/>
    <x v="6"/>
    <n v="2"/>
    <n v="15.75"/>
    <x v="1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x v="0"/>
    <n v="1453310661"/>
    <n v="1450718661"/>
    <b v="0"/>
    <n v="1"/>
    <b v="0"/>
    <x v="6"/>
    <n v="0"/>
    <n v="29"/>
    <x v="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x v="0"/>
    <n v="1440090300"/>
    <n v="1436305452"/>
    <b v="0"/>
    <n v="29"/>
    <b v="0"/>
    <x v="6"/>
    <n v="23"/>
    <n v="96.551699999999997"/>
    <x v="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x v="0"/>
    <n v="1417620036"/>
    <n v="1412432436"/>
    <b v="0"/>
    <n v="0"/>
    <b v="0"/>
    <x v="6"/>
    <n v="0"/>
    <s v="no backers"/>
    <x v="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x v="0"/>
    <n v="1462112318"/>
    <n v="1459520318"/>
    <b v="0"/>
    <n v="4"/>
    <b v="0"/>
    <x v="6"/>
    <n v="34"/>
    <n v="63"/>
    <x v="1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x v="0"/>
    <n v="1454734740"/>
    <n v="1451684437"/>
    <b v="0"/>
    <n v="5"/>
    <b v="0"/>
    <x v="6"/>
    <n v="19"/>
    <n v="381.6"/>
    <x v="1"/>
  </r>
  <r>
    <n v="2884"/>
    <s v="The Lizard King, a play by Jay Jeff Jones"/>
    <s v="Come explore the dream world of Jim Morrison, rock singer, mystic, poet, shaman."/>
    <n v="45000"/>
    <n v="185"/>
    <x v="2"/>
    <x v="0"/>
    <x v="0"/>
    <n v="1417800435"/>
    <n v="1415208435"/>
    <b v="0"/>
    <n v="4"/>
    <b v="0"/>
    <x v="6"/>
    <n v="0"/>
    <n v="46.25"/>
    <x v="1"/>
  </r>
  <r>
    <n v="2885"/>
    <s v="The Wedding"/>
    <s v="An historic and proud work of Polish nationalistic literature performed on stage."/>
    <n v="400"/>
    <n v="130"/>
    <x v="2"/>
    <x v="0"/>
    <x v="0"/>
    <n v="1426294201"/>
    <n v="1423705801"/>
    <b v="0"/>
    <n v="5"/>
    <b v="0"/>
    <x v="6"/>
    <n v="33"/>
    <n v="26"/>
    <x v="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x v="0"/>
    <n v="1442635140"/>
    <n v="1442243484"/>
    <b v="0"/>
    <n v="1"/>
    <b v="0"/>
    <x v="6"/>
    <n v="5"/>
    <n v="10"/>
    <x v="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x v="0"/>
    <n v="1420971324"/>
    <n v="1418379324"/>
    <b v="0"/>
    <n v="1"/>
    <b v="0"/>
    <x v="6"/>
    <n v="0"/>
    <n v="5"/>
    <x v="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x v="0"/>
    <n v="1413608340"/>
    <n v="1412945440"/>
    <b v="0"/>
    <n v="0"/>
    <b v="0"/>
    <x v="6"/>
    <n v="0"/>
    <s v="no backers"/>
    <x v="1"/>
  </r>
  <r>
    <n v="2889"/>
    <s v="Halfway, Nebraska"/>
    <s v="Halfway, Nebraska explores the limits of hope and what it means to love someone who may be too far damaged to save."/>
    <n v="3000"/>
    <n v="1142"/>
    <x v="2"/>
    <x v="0"/>
    <x v="0"/>
    <n v="1409344985"/>
    <n v="1406752985"/>
    <b v="0"/>
    <n v="14"/>
    <b v="0"/>
    <x v="6"/>
    <n v="38"/>
    <n v="81.571399999999997"/>
    <x v="1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x v="0"/>
    <n v="1407553200"/>
    <n v="1405100992"/>
    <b v="0"/>
    <n v="3"/>
    <b v="0"/>
    <x v="6"/>
    <n v="1"/>
    <n v="7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x v="0"/>
    <n v="1460751128"/>
    <n v="1455570728"/>
    <b v="0"/>
    <n v="10"/>
    <b v="0"/>
    <x v="6"/>
    <n v="3"/>
    <n v="27.3"/>
    <x v="1"/>
  </r>
  <r>
    <n v="2892"/>
    <s v="Something Precious"/>
    <s v="Something Precious is the world's first musical to alert folks to the harmful effects of technology on the human spirit."/>
    <n v="5500"/>
    <n v="500"/>
    <x v="2"/>
    <x v="0"/>
    <x v="0"/>
    <n v="1409000400"/>
    <n v="1408381704"/>
    <b v="0"/>
    <n v="17"/>
    <b v="0"/>
    <x v="6"/>
    <n v="9"/>
    <n v="29.411799999999999"/>
    <x v="1"/>
  </r>
  <r>
    <n v="2893"/>
    <s v="REDISCOVERING KIA THE PLAY"/>
    <s v="Fundraising for REDISCOVERING KIA THE PLAY"/>
    <n v="5000"/>
    <n v="25"/>
    <x v="2"/>
    <x v="0"/>
    <x v="0"/>
    <n v="1420768800"/>
    <n v="1415644395"/>
    <b v="0"/>
    <n v="2"/>
    <b v="0"/>
    <x v="6"/>
    <n v="1"/>
    <n v="12.5"/>
    <x v="1"/>
  </r>
  <r>
    <n v="2894"/>
    <s v="How Could You Do This To Me (The Stage Play)"/>
    <s v="This Is A Story About A Woman A Man And A Woman"/>
    <n v="50000"/>
    <n v="0"/>
    <x v="2"/>
    <x v="0"/>
    <x v="0"/>
    <n v="1428100815"/>
    <n v="1422920415"/>
    <b v="0"/>
    <n v="0"/>
    <b v="0"/>
    <x v="6"/>
    <n v="0"/>
    <s v="no backers"/>
    <x v="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x v="0"/>
    <n v="1403470800"/>
    <n v="1403356792"/>
    <b v="0"/>
    <n v="4"/>
    <b v="0"/>
    <x v="6"/>
    <n v="5"/>
    <n v="5.75"/>
    <x v="1"/>
  </r>
  <r>
    <n v="2896"/>
    <s v="&quot;Miracle on 34th Street&quot; - We believe. Do you believe in us?"/>
    <s v="&quot;Miracle on 34th Street&quot; is about faith and believing in others. _x000d_We believe. Do you?"/>
    <n v="3000"/>
    <n v="625"/>
    <x v="2"/>
    <x v="0"/>
    <x v="0"/>
    <n v="1481522400"/>
    <n v="1480283321"/>
    <b v="0"/>
    <n v="12"/>
    <b v="0"/>
    <x v="6"/>
    <n v="21"/>
    <n v="52.083300000000001"/>
    <x v="1"/>
  </r>
  <r>
    <n v="2897"/>
    <s v="CAYCE"/>
    <s v="A unique stage play about the epic struggle of psychic Edgar Cayce to deal with his extraordinary abilities and find his place in life."/>
    <n v="12000"/>
    <n v="550"/>
    <x v="2"/>
    <x v="0"/>
    <x v="0"/>
    <n v="1444577345"/>
    <n v="1441985458"/>
    <b v="0"/>
    <n v="3"/>
    <b v="0"/>
    <x v="6"/>
    <n v="5"/>
    <n v="183.33330000000001"/>
    <x v="1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x v="0"/>
    <n v="1446307053"/>
    <n v="1443715053"/>
    <b v="0"/>
    <n v="12"/>
    <b v="0"/>
    <x v="6"/>
    <n v="4"/>
    <n v="26.333300000000001"/>
    <x v="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x v="0"/>
    <n v="1469325158"/>
    <n v="1464141158"/>
    <b v="0"/>
    <n v="0"/>
    <b v="0"/>
    <x v="6"/>
    <n v="0"/>
    <s v="no backers"/>
    <x v="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x v="0"/>
    <n v="1407562632"/>
    <n v="1404970632"/>
    <b v="0"/>
    <n v="7"/>
    <b v="0"/>
    <x v="6"/>
    <n v="62"/>
    <n v="486.42860000000002"/>
    <x v="1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x v="0"/>
    <n v="1423345339"/>
    <n v="1418161339"/>
    <b v="0"/>
    <n v="2"/>
    <b v="0"/>
    <x v="6"/>
    <n v="1"/>
    <n v="3"/>
    <x v="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x v="0"/>
    <n v="1440412396"/>
    <n v="1437820396"/>
    <b v="0"/>
    <n v="1"/>
    <b v="0"/>
    <x v="6"/>
    <n v="0"/>
    <n v="25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x v="0"/>
    <n v="1441771218"/>
    <n v="1436587218"/>
    <b v="0"/>
    <n v="4"/>
    <b v="0"/>
    <x v="6"/>
    <n v="1"/>
    <n v="9.75"/>
    <x v="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x v="1"/>
    <n v="1415534400"/>
    <n v="1414538031"/>
    <b v="0"/>
    <n v="4"/>
    <b v="0"/>
    <x v="6"/>
    <n v="5"/>
    <n v="18.75"/>
    <x v="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x v="0"/>
    <n v="1473211313"/>
    <n v="1472001713"/>
    <b v="0"/>
    <n v="17"/>
    <b v="0"/>
    <x v="6"/>
    <n v="18"/>
    <n v="36.588200000000001"/>
    <x v="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x v="0"/>
    <n v="1438390800"/>
    <n v="1436888066"/>
    <b v="0"/>
    <n v="7"/>
    <b v="0"/>
    <x v="6"/>
    <n v="9"/>
    <n v="80.714299999999994"/>
    <x v="1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x v="0"/>
    <n v="1463259837"/>
    <n v="1458075837"/>
    <b v="0"/>
    <n v="2"/>
    <b v="0"/>
    <x v="6"/>
    <n v="0"/>
    <n v="1"/>
    <x v="1"/>
  </r>
  <r>
    <n v="2908"/>
    <s v="&quot;THIS THING OF OURS&quot;"/>
    <s v="A dinner theatre/show about a day in the life of a Vegas &quot;Mob Boss&quot;_x000d_circa 1965- ish. It is all at once realistic,tragic, farce/comical"/>
    <n v="9600"/>
    <n v="264"/>
    <x v="2"/>
    <x v="0"/>
    <x v="0"/>
    <n v="1465407219"/>
    <n v="1462815219"/>
    <b v="0"/>
    <n v="5"/>
    <b v="0"/>
    <x v="6"/>
    <n v="3"/>
    <n v="52.8"/>
    <x v="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x v="0"/>
    <n v="1416944760"/>
    <n v="1413527001"/>
    <b v="0"/>
    <n v="1"/>
    <b v="0"/>
    <x v="6"/>
    <n v="0"/>
    <n v="20"/>
    <x v="1"/>
  </r>
  <r>
    <n v="2910"/>
    <s v="Strive"/>
    <s v="Free drama, dance and singing workshops for disadvantaged young people to inspire, create and help them follow their dreams."/>
    <n v="30000"/>
    <n v="1"/>
    <x v="2"/>
    <x v="1"/>
    <x v="1"/>
    <n v="1434139887"/>
    <n v="1428955887"/>
    <b v="0"/>
    <n v="1"/>
    <b v="0"/>
    <x v="6"/>
    <n v="0"/>
    <n v="1"/>
    <x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x v="0"/>
    <n v="1435429626"/>
    <n v="1431973626"/>
    <b v="0"/>
    <n v="14"/>
    <b v="0"/>
    <x v="6"/>
    <n v="37"/>
    <n v="46.928600000000003"/>
    <x v="1"/>
  </r>
  <r>
    <n v="2912"/>
    <s v="Fair Play"/>
    <s v="Set in Iceland, Fair Play is a a dark comedy- a play within a play. An extravaganza, fueled by Absinthe, and touched by the Surreal."/>
    <n v="14440"/>
    <n v="2030"/>
    <x v="2"/>
    <x v="0"/>
    <x v="0"/>
    <n v="1452827374"/>
    <n v="1450235374"/>
    <b v="0"/>
    <n v="26"/>
    <b v="0"/>
    <x v="6"/>
    <n v="14"/>
    <n v="78.076899999999995"/>
    <x v="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x v="0"/>
    <n v="1410041339"/>
    <n v="1404857339"/>
    <b v="0"/>
    <n v="2"/>
    <b v="0"/>
    <x v="6"/>
    <n v="0"/>
    <n v="1"/>
    <x v="1"/>
  </r>
  <r>
    <n v="2914"/>
    <s v="Hercules the Panto"/>
    <s v="Hercules must complete four challenges in order to meet the father he never knew"/>
    <n v="25000"/>
    <n v="1"/>
    <x v="2"/>
    <x v="1"/>
    <x v="1"/>
    <n v="1426365994"/>
    <n v="1421185594"/>
    <b v="0"/>
    <n v="1"/>
    <b v="0"/>
    <x v="6"/>
    <n v="0"/>
    <n v="1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x v="1"/>
    <n v="1458117190"/>
    <n v="1455528790"/>
    <b v="0"/>
    <n v="3"/>
    <b v="0"/>
    <x v="6"/>
    <n v="61"/>
    <n v="203.66669999999999"/>
    <x v="1"/>
  </r>
  <r>
    <n v="2916"/>
    <s v="An Interview With Gaddafi - The Stage Play"/>
    <s v="The moving dramatisation of one man's journey to find the truth behind the Libyan regime change."/>
    <n v="1850"/>
    <n v="145"/>
    <x v="2"/>
    <x v="1"/>
    <x v="1"/>
    <n v="1400498789"/>
    <n v="1398511589"/>
    <b v="0"/>
    <n v="7"/>
    <b v="0"/>
    <x v="6"/>
    <n v="8"/>
    <n v="20.714300000000001"/>
    <x v="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x v="0"/>
    <n v="1442381847"/>
    <n v="1440826647"/>
    <b v="0"/>
    <n v="9"/>
    <b v="0"/>
    <x v="6"/>
    <n v="22"/>
    <n v="48.555599999999998"/>
    <x v="1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x v="0"/>
    <n v="1446131207"/>
    <n v="1443712007"/>
    <b v="0"/>
    <n v="20"/>
    <b v="0"/>
    <x v="6"/>
    <n v="27"/>
    <n v="68.099999999999994"/>
    <x v="1"/>
  </r>
  <r>
    <n v="2919"/>
    <s v="While the Stars Fall"/>
    <s v="A full staged reading of a new play about a boy who learns how to be happy from the most unexpected person."/>
    <n v="600"/>
    <n v="51"/>
    <x v="2"/>
    <x v="0"/>
    <x v="0"/>
    <n v="1407250329"/>
    <n v="1404658329"/>
    <b v="0"/>
    <n v="6"/>
    <b v="0"/>
    <x v="6"/>
    <n v="9"/>
    <n v="8.5"/>
    <x v="1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x v="5"/>
    <n v="1427306470"/>
    <n v="1424718070"/>
    <b v="0"/>
    <n v="13"/>
    <b v="0"/>
    <x v="6"/>
    <n v="27"/>
    <n v="51.615400000000001"/>
    <x v="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x v="0"/>
    <n v="1411679804"/>
    <n v="1409087804"/>
    <b v="0"/>
    <n v="3"/>
    <b v="1"/>
    <x v="40"/>
    <n v="129"/>
    <n v="43"/>
    <x v="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x v="1"/>
    <n v="1431982727"/>
    <n v="1428094727"/>
    <b v="0"/>
    <n v="6"/>
    <b v="1"/>
    <x v="40"/>
    <n v="100"/>
    <n v="83.333299999999994"/>
    <x v="1"/>
  </r>
  <r>
    <n v="2923"/>
    <s v="Kaylee's Senior Project"/>
    <s v="Spreading the love of theatre, one step at a time. I would like to produce a reading of one of my favorite musicals"/>
    <n v="300"/>
    <n v="300"/>
    <x v="0"/>
    <x v="0"/>
    <x v="0"/>
    <n v="1422068400"/>
    <n v="1420774779"/>
    <b v="0"/>
    <n v="10"/>
    <b v="1"/>
    <x v="40"/>
    <n v="100"/>
    <n v="30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x v="0"/>
    <n v="1431143940"/>
    <n v="1428585710"/>
    <b v="0"/>
    <n v="147"/>
    <b v="1"/>
    <x v="40"/>
    <n v="103"/>
    <n v="175.5102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x v="0"/>
    <n v="1410444068"/>
    <n v="1407852068"/>
    <b v="0"/>
    <n v="199"/>
    <b v="1"/>
    <x v="40"/>
    <n v="102"/>
    <n v="231.6618"/>
    <x v="1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x v="0"/>
    <n v="1424715779"/>
    <n v="1423506179"/>
    <b v="0"/>
    <n v="50"/>
    <b v="1"/>
    <x v="40"/>
    <n v="125"/>
    <n v="75"/>
    <x v="1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x v="0"/>
    <n v="1405400400"/>
    <n v="1402934629"/>
    <b v="0"/>
    <n v="21"/>
    <b v="1"/>
    <x v="40"/>
    <n v="131"/>
    <n v="112.1429"/>
    <x v="1"/>
  </r>
  <r>
    <n v="2928"/>
    <s v="Music Theatre of Idaho Presents &quot;A Year with Frog and Toad"/>
    <s v="This is a touring production for schools in the Treasure Valley!"/>
    <n v="1000"/>
    <n v="1000"/>
    <x v="0"/>
    <x v="0"/>
    <x v="0"/>
    <n v="1457135846"/>
    <n v="1454543846"/>
    <b v="0"/>
    <n v="24"/>
    <b v="1"/>
    <x v="40"/>
    <n v="100"/>
    <n v="41.666699999999999"/>
    <x v="1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x v="0"/>
    <n v="1401024758"/>
    <n v="1398432758"/>
    <b v="0"/>
    <n v="32"/>
    <b v="1"/>
    <x v="40"/>
    <n v="102"/>
    <n v="255.17339999999999"/>
    <x v="1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x v="1"/>
    <n v="1431007264"/>
    <n v="1428415264"/>
    <b v="0"/>
    <n v="62"/>
    <b v="1"/>
    <x v="40"/>
    <n v="101"/>
    <n v="162.77420000000001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x v="5"/>
    <n v="1410761280"/>
    <n v="1408604363"/>
    <b v="0"/>
    <n v="9"/>
    <b v="1"/>
    <x v="40"/>
    <n v="106"/>
    <n v="88.333299999999994"/>
    <x v="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x v="2"/>
    <n v="1424516400"/>
    <n v="1421812637"/>
    <b v="0"/>
    <n v="38"/>
    <b v="1"/>
    <x v="40"/>
    <n v="105"/>
    <n v="85.736800000000002"/>
    <x v="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x v="0"/>
    <n v="1465081053"/>
    <n v="1462489053"/>
    <b v="0"/>
    <n v="54"/>
    <b v="1"/>
    <x v="40"/>
    <n v="103"/>
    <n v="47.574100000000001"/>
    <x v="1"/>
  </r>
  <r>
    <n v="2934"/>
    <s v="Songs for a New World"/>
    <s v="Powerful community theatre production of Jason Robert Brown's &quot;Songs for a New World&quot; in London, Ontario."/>
    <n v="2500"/>
    <n v="2700"/>
    <x v="0"/>
    <x v="5"/>
    <x v="5"/>
    <n v="1402845364"/>
    <n v="1400253364"/>
    <b v="0"/>
    <n v="37"/>
    <b v="1"/>
    <x v="40"/>
    <n v="108"/>
    <n v="72.972999999999999"/>
    <x v="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x v="0"/>
    <n v="1472490000"/>
    <n v="1467468008"/>
    <b v="0"/>
    <n v="39"/>
    <b v="1"/>
    <x v="40"/>
    <n v="101"/>
    <n v="90.538499999999999"/>
    <x v="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x v="0"/>
    <n v="1413176340"/>
    <n v="1412091423"/>
    <b v="0"/>
    <n v="34"/>
    <b v="1"/>
    <x v="40"/>
    <n v="128"/>
    <n v="37.647100000000002"/>
    <x v="1"/>
  </r>
  <r>
    <n v="2937"/>
    <s v="UCAS"/>
    <s v="UCAS is a new British musical premiering at the Edinburgh Fringe Festival 2014."/>
    <n v="1500"/>
    <n v="2000"/>
    <x v="0"/>
    <x v="1"/>
    <x v="1"/>
    <n v="1405249113"/>
    <n v="1402657113"/>
    <b v="0"/>
    <n v="55"/>
    <b v="1"/>
    <x v="40"/>
    <n v="133"/>
    <n v="36.363599999999998"/>
    <x v="1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x v="0"/>
    <n v="1422636814"/>
    <n v="1420044814"/>
    <b v="0"/>
    <n v="32"/>
    <b v="1"/>
    <x v="40"/>
    <n v="101"/>
    <n v="126.7188"/>
    <x v="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x v="0"/>
    <n v="1409187600"/>
    <n v="1406316312"/>
    <b v="0"/>
    <n v="25"/>
    <b v="1"/>
    <x v="40"/>
    <n v="103"/>
    <n v="329.2"/>
    <x v="1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x v="0"/>
    <n v="1421606018"/>
    <n v="1418150018"/>
    <b v="0"/>
    <n v="33"/>
    <b v="1"/>
    <x v="40"/>
    <n v="107"/>
    <n v="81.242400000000004"/>
    <x v="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x v="0"/>
    <n v="1425250955"/>
    <n v="1422658955"/>
    <b v="0"/>
    <n v="1"/>
    <b v="0"/>
    <x v="38"/>
    <n v="0"/>
    <n v="1"/>
    <x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x v="5"/>
    <n v="1450297080"/>
    <n v="1448565459"/>
    <b v="0"/>
    <n v="202"/>
    <b v="0"/>
    <x v="38"/>
    <n v="20"/>
    <n v="202.2277"/>
    <x v="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x v="0"/>
    <n v="1428894380"/>
    <n v="1426302380"/>
    <b v="0"/>
    <n v="0"/>
    <b v="0"/>
    <x v="38"/>
    <n v="0"/>
    <s v="no backers"/>
    <x v="1"/>
  </r>
  <r>
    <n v="2944"/>
    <s v="Guardian Theatre, Arts in Education Theatre"/>
    <s v="Our vision: build and operate a Theater Arts Center for south-central Washington state in Goldendale."/>
    <n v="10000"/>
    <n v="100"/>
    <x v="2"/>
    <x v="0"/>
    <x v="0"/>
    <n v="1433714198"/>
    <n v="1431122198"/>
    <b v="0"/>
    <n v="1"/>
    <b v="0"/>
    <x v="38"/>
    <n v="1"/>
    <n v="100"/>
    <x v="1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x v="0"/>
    <n v="1432437660"/>
    <n v="1429845660"/>
    <b v="0"/>
    <n v="0"/>
    <b v="0"/>
    <x v="38"/>
    <n v="0"/>
    <s v="no backers"/>
    <x v="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x v="1"/>
    <n v="1471265092"/>
    <n v="1468673092"/>
    <b v="0"/>
    <n v="2"/>
    <b v="0"/>
    <x v="38"/>
    <n v="0"/>
    <n v="1"/>
    <x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x v="0"/>
    <n v="1480007460"/>
    <n v="1475760567"/>
    <b v="0"/>
    <n v="13"/>
    <b v="0"/>
    <x v="38"/>
    <n v="4"/>
    <n v="82.461500000000001"/>
    <x v="1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x v="0"/>
    <n v="1433259293"/>
    <n v="1428075293"/>
    <b v="0"/>
    <n v="9"/>
    <b v="0"/>
    <x v="38"/>
    <n v="0"/>
    <n v="2.6667000000000001"/>
    <x v="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x v="0"/>
    <n v="1447965917"/>
    <n v="1445370317"/>
    <b v="0"/>
    <n v="2"/>
    <b v="0"/>
    <x v="38"/>
    <n v="3"/>
    <n v="12.5"/>
    <x v="1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x v="0"/>
    <n v="1453538752"/>
    <n v="1450946752"/>
    <b v="0"/>
    <n v="0"/>
    <b v="0"/>
    <x v="38"/>
    <n v="0"/>
    <s v="no backers"/>
    <x v="1"/>
  </r>
  <r>
    <n v="2951"/>
    <s v="Brentwood Theater Company needs a Rehearsal Space."/>
    <s v="A building w/office, rehearsal space and classrooms centered on performing arts._x000d_Brentwood Theater Company is a non-profit 501(c)(3)"/>
    <n v="50000"/>
    <n v="1096"/>
    <x v="1"/>
    <x v="0"/>
    <x v="0"/>
    <n v="1412536573"/>
    <n v="1408648573"/>
    <b v="0"/>
    <n v="58"/>
    <b v="0"/>
    <x v="38"/>
    <n v="2"/>
    <n v="18.896599999999999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x v="0"/>
    <n v="1476676800"/>
    <n v="1473957239"/>
    <b v="0"/>
    <n v="8"/>
    <b v="0"/>
    <x v="38"/>
    <n v="8"/>
    <n v="200.625"/>
    <x v="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x v="0"/>
    <n v="1444330821"/>
    <n v="1441738821"/>
    <b v="0"/>
    <n v="3"/>
    <b v="0"/>
    <x v="38"/>
    <n v="0"/>
    <n v="201.66669999999999"/>
    <x v="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x v="0"/>
    <n v="1489669203"/>
    <n v="1487944803"/>
    <b v="0"/>
    <n v="0"/>
    <b v="0"/>
    <x v="38"/>
    <n v="0"/>
    <s v="no backers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x v="0"/>
    <n v="1434476849"/>
    <n v="1431884849"/>
    <b v="0"/>
    <n v="11"/>
    <b v="0"/>
    <x v="38"/>
    <n v="60"/>
    <n v="65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x v="0"/>
    <n v="1462402850"/>
    <n v="1459810850"/>
    <b v="0"/>
    <n v="20"/>
    <b v="0"/>
    <x v="38"/>
    <n v="17"/>
    <n v="66.099999999999994"/>
    <x v="1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x v="0"/>
    <n v="1427498172"/>
    <n v="1422317772"/>
    <b v="0"/>
    <n v="3"/>
    <b v="0"/>
    <x v="38"/>
    <n v="2"/>
    <n v="93.333299999999994"/>
    <x v="1"/>
  </r>
  <r>
    <n v="2958"/>
    <s v="Uprising Theater (Canceled)"/>
    <s v="Chicago Based Theater Company and Venue Dedicated to Social Justice and Mainstreaming the Palestinian Narrative"/>
    <n v="80000"/>
    <n v="0"/>
    <x v="1"/>
    <x v="0"/>
    <x v="0"/>
    <n v="1462729317"/>
    <n v="1457548917"/>
    <b v="0"/>
    <n v="0"/>
    <b v="0"/>
    <x v="38"/>
    <n v="0"/>
    <s v="no backers"/>
    <x v="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x v="1"/>
    <n v="1465258325"/>
    <n v="1462666325"/>
    <b v="0"/>
    <n v="0"/>
    <b v="0"/>
    <x v="38"/>
    <n v="0"/>
    <s v="no backers"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x v="0"/>
    <n v="1410459023"/>
    <n v="1407867023"/>
    <b v="0"/>
    <n v="0"/>
    <b v="0"/>
    <x v="38"/>
    <n v="0"/>
    <s v="no backers"/>
    <x v="1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x v="0"/>
    <n v="1427342400"/>
    <n v="1424927159"/>
    <b v="0"/>
    <n v="108"/>
    <b v="1"/>
    <x v="6"/>
    <n v="110"/>
    <n v="50.75"/>
    <x v="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x v="0"/>
    <n v="1425193140"/>
    <n v="1422769906"/>
    <b v="0"/>
    <n v="20"/>
    <b v="1"/>
    <x v="6"/>
    <n v="122"/>
    <n v="60.9"/>
    <x v="1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x v="0"/>
    <n v="1435835824"/>
    <n v="1433243824"/>
    <b v="0"/>
    <n v="98"/>
    <b v="1"/>
    <x v="6"/>
    <n v="107"/>
    <n v="109.03060000000001"/>
    <x v="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x v="0"/>
    <n v="1407360720"/>
    <n v="1404769819"/>
    <b v="0"/>
    <n v="196"/>
    <b v="1"/>
    <x v="6"/>
    <n v="101"/>
    <n v="25.692299999999999"/>
    <x v="1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x v="0"/>
    <n v="1436290233"/>
    <n v="1433698233"/>
    <b v="0"/>
    <n v="39"/>
    <b v="1"/>
    <x v="6"/>
    <n v="109"/>
    <n v="41.923099999999998"/>
    <x v="1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x v="0"/>
    <n v="1442425412"/>
    <n v="1439833412"/>
    <b v="0"/>
    <n v="128"/>
    <b v="1"/>
    <x v="6"/>
    <n v="114"/>
    <n v="88.773399999999995"/>
    <x v="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x v="0"/>
    <n v="1425872692"/>
    <n v="1423284292"/>
    <b v="0"/>
    <n v="71"/>
    <b v="1"/>
    <x v="6"/>
    <n v="114"/>
    <n v="80.225399999999993"/>
    <x v="1"/>
  </r>
  <r>
    <n v="2968"/>
    <s v="The Curse of the Babywoman @ FringeNYC"/>
    <s v="The Curse of the Babywoman is real â€” and it is coming to FringeNYC this August."/>
    <n v="3500"/>
    <n v="3710"/>
    <x v="0"/>
    <x v="0"/>
    <x v="0"/>
    <n v="1471406340"/>
    <n v="1470227660"/>
    <b v="0"/>
    <n v="47"/>
    <b v="1"/>
    <x v="6"/>
    <n v="106"/>
    <n v="78.936199999999999"/>
    <x v="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x v="5"/>
    <n v="1430693460"/>
    <n v="1428087153"/>
    <b v="0"/>
    <n v="17"/>
    <b v="1"/>
    <x v="6"/>
    <n v="163"/>
    <n v="95.588200000000001"/>
    <x v="1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x v="0"/>
    <n v="1405699451"/>
    <n v="1403107451"/>
    <b v="0"/>
    <n v="91"/>
    <b v="1"/>
    <x v="6"/>
    <n v="106"/>
    <n v="69.890100000000004"/>
    <x v="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x v="0"/>
    <n v="1409500078"/>
    <n v="1406908078"/>
    <b v="0"/>
    <n v="43"/>
    <b v="1"/>
    <x v="6"/>
    <n v="100"/>
    <n v="74.534899999999993"/>
    <x v="1"/>
  </r>
  <r>
    <n v="2972"/>
    <s v="A Bad Plan"/>
    <s v="A group of artists. A mythical art piece. A harrowing quest. And some margaritas."/>
    <n v="2000"/>
    <n v="2107"/>
    <x v="0"/>
    <x v="0"/>
    <x v="0"/>
    <n v="1480899600"/>
    <n v="1479609520"/>
    <b v="0"/>
    <n v="17"/>
    <b v="1"/>
    <x v="6"/>
    <n v="105"/>
    <n v="123.94119999999999"/>
    <x v="1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x v="0"/>
    <n v="1451620800"/>
    <n v="1449171508"/>
    <b v="0"/>
    <n v="33"/>
    <b v="1"/>
    <x v="6"/>
    <n v="175"/>
    <n v="264.8485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x v="0"/>
    <n v="1411695300"/>
    <n v="1409275671"/>
    <b v="0"/>
    <n v="87"/>
    <b v="1"/>
    <x v="6"/>
    <n v="102"/>
    <n v="58.620699999999999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x v="0"/>
    <n v="1417057200"/>
    <n v="1414599886"/>
    <b v="0"/>
    <n v="113"/>
    <b v="1"/>
    <x v="6"/>
    <n v="100"/>
    <n v="70.885000000000005"/>
    <x v="1"/>
  </r>
  <r>
    <n v="2976"/>
    <s v="Pizza Delique"/>
    <s v="A play that addresses an important social issue, brought to light by members of the UoM Drama Society."/>
    <n v="70"/>
    <n v="120"/>
    <x v="0"/>
    <x v="1"/>
    <x v="1"/>
    <n v="1457870400"/>
    <n v="1456421530"/>
    <b v="0"/>
    <n v="14"/>
    <b v="1"/>
    <x v="6"/>
    <n v="171"/>
    <n v="8.5714000000000006"/>
    <x v="1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x v="0"/>
    <n v="1427076840"/>
    <n v="1421960934"/>
    <b v="0"/>
    <n v="30"/>
    <b v="1"/>
    <x v="6"/>
    <n v="114"/>
    <n v="113.5667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x v="0"/>
    <n v="1413784740"/>
    <n v="1412954547"/>
    <b v="0"/>
    <n v="16"/>
    <b v="1"/>
    <x v="6"/>
    <n v="129"/>
    <n v="60.6875"/>
    <x v="1"/>
  </r>
  <r>
    <n v="2979"/>
    <s v="'ART'"/>
    <s v="Dear Stone returns with Yasmina Reza's 'ART', a compelling, clever exploration of friendship under duress. Thanks for watching!"/>
    <n v="5000"/>
    <n v="5070"/>
    <x v="0"/>
    <x v="0"/>
    <x v="0"/>
    <n v="1420524000"/>
    <n v="1419104823"/>
    <b v="0"/>
    <n v="46"/>
    <b v="1"/>
    <x v="6"/>
    <n v="101"/>
    <n v="110.2174"/>
    <x v="1"/>
  </r>
  <r>
    <n v="2980"/>
    <s v="INDEPENDENCE NYC"/>
    <s v="1 director, 4 actors, and a whole lotta determination. Help us bring this brilliant story to the heart of NYC!"/>
    <n v="3000"/>
    <n v="3275"/>
    <x v="0"/>
    <x v="0"/>
    <x v="0"/>
    <n v="1440381600"/>
    <n v="1438639130"/>
    <b v="0"/>
    <n v="24"/>
    <b v="1"/>
    <x v="6"/>
    <n v="109"/>
    <n v="136.45830000000001"/>
    <x v="1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x v="3"/>
    <n v="1443014756"/>
    <n v="1439126756"/>
    <b v="1"/>
    <n v="97"/>
    <b v="1"/>
    <x v="38"/>
    <n v="129"/>
    <n v="53.164900000000003"/>
    <x v="1"/>
  </r>
  <r>
    <n v="2982"/>
    <s v="Railway Playhouse: Setting up a community arts space"/>
    <s v="Renovating this historical landmark, into an arts venue and theatre space for the community."/>
    <n v="5000"/>
    <n v="5103"/>
    <x v="0"/>
    <x v="1"/>
    <x v="1"/>
    <n v="1455208143"/>
    <n v="1452616143"/>
    <b v="1"/>
    <n v="59"/>
    <b v="1"/>
    <x v="38"/>
    <n v="102"/>
    <n v="86.491500000000002"/>
    <x v="1"/>
  </r>
  <r>
    <n v="2983"/>
    <s v="Build the House of Dad's!"/>
    <s v="Dad's Garage Theatre Company needs your help buying our new, forever home by hitting our $150,000 STRETCH GOAL!"/>
    <n v="116000"/>
    <n v="169985.91"/>
    <x v="0"/>
    <x v="0"/>
    <x v="0"/>
    <n v="1415722236"/>
    <n v="1410534636"/>
    <b v="1"/>
    <n v="1095"/>
    <b v="1"/>
    <x v="38"/>
    <n v="147"/>
    <n v="155.23830000000001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x v="0"/>
    <n v="1472020881"/>
    <n v="1469428881"/>
    <b v="1"/>
    <n v="218"/>
    <b v="1"/>
    <x v="38"/>
    <n v="100"/>
    <n v="115.0826"/>
    <x v="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x v="4"/>
    <n v="1477886400"/>
    <n v="1476228128"/>
    <b v="0"/>
    <n v="111"/>
    <b v="1"/>
    <x v="38"/>
    <n v="122"/>
    <n v="109.5946"/>
    <x v="1"/>
  </r>
  <r>
    <n v="2986"/>
    <s v="Higher Education"/>
    <s v="Support the circus arts and help our aerial students work with more height. With your support, we will install beams at 19ft!"/>
    <n v="2400"/>
    <n v="2532"/>
    <x v="0"/>
    <x v="1"/>
    <x v="1"/>
    <n v="1462100406"/>
    <n v="1456920006"/>
    <b v="0"/>
    <n v="56"/>
    <b v="1"/>
    <x v="38"/>
    <n v="106"/>
    <n v="45.214300000000001"/>
    <x v="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x v="0"/>
    <n v="1476316800"/>
    <n v="1473837751"/>
    <b v="0"/>
    <n v="265"/>
    <b v="1"/>
    <x v="38"/>
    <n v="110"/>
    <n v="104.15170000000001"/>
    <x v="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x v="1"/>
    <n v="1466412081"/>
    <n v="1463820081"/>
    <b v="0"/>
    <n v="28"/>
    <b v="1"/>
    <x v="38"/>
    <n v="100"/>
    <n v="35.714300000000001"/>
    <x v="1"/>
  </r>
  <r>
    <n v="2989"/>
    <s v="Let's Light Up The Gem!"/>
    <s v="Bring the movies back to Bethel, Maine."/>
    <n v="20000"/>
    <n v="35307"/>
    <x v="0"/>
    <x v="0"/>
    <x v="0"/>
    <n v="1450673940"/>
    <n v="1448756962"/>
    <b v="0"/>
    <n v="364"/>
    <b v="1"/>
    <x v="38"/>
    <n v="177"/>
    <n v="96.997299999999996"/>
    <x v="1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x v="0"/>
    <n v="1452174420"/>
    <n v="1449150420"/>
    <b v="0"/>
    <n v="27"/>
    <b v="1"/>
    <x v="38"/>
    <n v="100"/>
    <n v="370.37040000000002"/>
    <x v="1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x v="0"/>
    <n v="1485547530"/>
    <n v="1483646730"/>
    <b v="0"/>
    <n v="93"/>
    <b v="1"/>
    <x v="38"/>
    <n v="103"/>
    <n v="94.408600000000007"/>
    <x v="1"/>
  </r>
  <r>
    <n v="2992"/>
    <s v="Th'underGrounds"/>
    <s v="Creating a non-profit CAFE &amp; VILLAGE COMMONS in SE Portland, in service to Neighbors, Kids, Artists &amp; the Underserved"/>
    <n v="3000"/>
    <n v="3135"/>
    <x v="0"/>
    <x v="0"/>
    <x v="0"/>
    <n v="1476037510"/>
    <n v="1473445510"/>
    <b v="0"/>
    <n v="64"/>
    <b v="1"/>
    <x v="38"/>
    <n v="105"/>
    <n v="48.984400000000001"/>
    <x v="1"/>
  </r>
  <r>
    <n v="2993"/>
    <s v="TRUE WEST: Think, Dog! Productions"/>
    <s v="Help us build the Kitchen from Hell!"/>
    <n v="1000"/>
    <n v="1003"/>
    <x v="0"/>
    <x v="0"/>
    <x v="0"/>
    <n v="1455998867"/>
    <n v="1453406867"/>
    <b v="0"/>
    <n v="22"/>
    <b v="1"/>
    <x v="38"/>
    <n v="100"/>
    <n v="45.590899999999998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x v="1"/>
    <n v="1412335772"/>
    <n v="1409743772"/>
    <b v="0"/>
    <n v="59"/>
    <b v="1"/>
    <x v="38"/>
    <n v="458"/>
    <n v="23.275300000000001"/>
    <x v="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x v="0"/>
    <n v="1484841471"/>
    <n v="1482249471"/>
    <b v="0"/>
    <n v="249"/>
    <b v="1"/>
    <x v="38"/>
    <n v="105"/>
    <n v="63.228900000000003"/>
    <x v="1"/>
  </r>
  <r>
    <n v="2996"/>
    <s v="Sea Tea Improv's Comedy Theater in Hartford, CT"/>
    <s v="A permanent home for comedy in Connecticut in the heart of downtown Hartford."/>
    <n v="35000"/>
    <n v="60180"/>
    <x v="0"/>
    <x v="0"/>
    <x v="0"/>
    <n v="1432677240"/>
    <n v="1427493240"/>
    <b v="0"/>
    <n v="392"/>
    <b v="1"/>
    <x v="38"/>
    <n v="172"/>
    <n v="153.5204"/>
    <x v="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x v="0"/>
    <n v="1488171540"/>
    <n v="1486661793"/>
    <b v="0"/>
    <n v="115"/>
    <b v="1"/>
    <x v="38"/>
    <n v="104"/>
    <n v="90.2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x v="0"/>
    <n v="1402892700"/>
    <n v="1400474329"/>
    <b v="0"/>
    <n v="433"/>
    <b v="1"/>
    <x v="38"/>
    <n v="103"/>
    <n v="118.97110000000001"/>
    <x v="1"/>
  </r>
  <r>
    <n v="2999"/>
    <s v="RAT Fund-Riser"/>
    <s v="Restless Artists' Theatre is building risers and installing better lighting for our patrons.  We need to purchase raw materials."/>
    <n v="1350"/>
    <n v="1605"/>
    <x v="0"/>
    <x v="0"/>
    <x v="0"/>
    <n v="1488333600"/>
    <n v="1487094360"/>
    <b v="0"/>
    <n v="20"/>
    <b v="1"/>
    <x v="38"/>
    <n v="119"/>
    <n v="80.25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x v="0"/>
    <n v="1485885600"/>
    <n v="1484682670"/>
    <b v="0"/>
    <n v="8"/>
    <b v="1"/>
    <x v="38"/>
    <n v="100"/>
    <n v="62.5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x v="0"/>
    <n v="1468445382"/>
    <n v="1465853382"/>
    <b v="0"/>
    <n v="175"/>
    <b v="1"/>
    <x v="38"/>
    <n v="319"/>
    <n v="131.37719999999999"/>
    <x v="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x v="0"/>
    <n v="1356552252"/>
    <n v="1353960252"/>
    <b v="0"/>
    <n v="104"/>
    <b v="1"/>
    <x v="38"/>
    <n v="109"/>
    <n v="73.033000000000001"/>
    <x v="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x v="0"/>
    <n v="1456811940"/>
    <n v="1454098976"/>
    <b v="0"/>
    <n v="17"/>
    <b v="1"/>
    <x v="38"/>
    <n v="101"/>
    <n v="178.52940000000001"/>
    <x v="1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x v="0"/>
    <n v="1416089324"/>
    <n v="1413493724"/>
    <b v="0"/>
    <n v="277"/>
    <b v="1"/>
    <x v="38"/>
    <n v="113"/>
    <n v="162.90969999999999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x v="0"/>
    <n v="1412611905"/>
    <n v="1410019905"/>
    <b v="0"/>
    <n v="118"/>
    <b v="1"/>
    <x v="38"/>
    <n v="120"/>
    <n v="108.2424"/>
    <x v="1"/>
  </r>
  <r>
    <n v="3006"/>
    <s v="ONTARIO STREET THEATRE in Port Hope."/>
    <s v="We're an affordable theatre and rental space that can be molded into anything by anyone."/>
    <n v="8000"/>
    <n v="8620"/>
    <x v="0"/>
    <x v="5"/>
    <x v="5"/>
    <n v="1418580591"/>
    <n v="1415988591"/>
    <b v="0"/>
    <n v="97"/>
    <b v="1"/>
    <x v="38"/>
    <n v="108"/>
    <n v="88.866"/>
    <x v="1"/>
  </r>
  <r>
    <n v="3007"/>
    <s v="Bethlem"/>
    <s v="Consuite for 2015 CoreCon.  An adventure into insanity."/>
    <n v="600"/>
    <n v="1080"/>
    <x v="0"/>
    <x v="0"/>
    <x v="0"/>
    <n v="1429938683"/>
    <n v="1428124283"/>
    <b v="0"/>
    <n v="20"/>
    <b v="1"/>
    <x v="38"/>
    <n v="180"/>
    <n v="54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x v="0"/>
    <n v="1453352719"/>
    <n v="1450760719"/>
    <b v="0"/>
    <n v="26"/>
    <b v="1"/>
    <x v="38"/>
    <n v="101"/>
    <n v="116.7308"/>
    <x v="1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x v="0"/>
    <n v="1417012840"/>
    <n v="1414417240"/>
    <b v="0"/>
    <n v="128"/>
    <b v="1"/>
    <x v="38"/>
    <n v="120"/>
    <n v="233.89840000000001"/>
    <x v="1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x v="0"/>
    <n v="1424548719"/>
    <n v="1419364719"/>
    <b v="0"/>
    <n v="15"/>
    <b v="1"/>
    <x v="38"/>
    <n v="158"/>
    <n v="158"/>
    <x v="1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x v="3"/>
    <n v="1450911540"/>
    <n v="1448536516"/>
    <b v="0"/>
    <n v="25"/>
    <b v="1"/>
    <x v="38"/>
    <n v="124"/>
    <n v="14.84"/>
    <x v="1"/>
  </r>
  <r>
    <n v="3012"/>
    <s v="Up-lifting Up-Fit!"/>
    <s v="Spring Theatre has recently found a new home in the heart of Winston Salem. We need your help for an up-lifting up-fit!"/>
    <n v="4000"/>
    <n v="4685"/>
    <x v="0"/>
    <x v="0"/>
    <x v="0"/>
    <n v="1423587130"/>
    <n v="1421772730"/>
    <b v="0"/>
    <n v="55"/>
    <b v="1"/>
    <x v="38"/>
    <n v="117"/>
    <n v="85.181799999999996"/>
    <x v="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x v="0"/>
    <n v="1434917049"/>
    <n v="1432325049"/>
    <b v="0"/>
    <n v="107"/>
    <b v="1"/>
    <x v="38"/>
    <n v="157"/>
    <n v="146.69159999999999"/>
    <x v="1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x v="0"/>
    <n v="1415163600"/>
    <n v="1412737080"/>
    <b v="0"/>
    <n v="557"/>
    <b v="1"/>
    <x v="38"/>
    <n v="113"/>
    <n v="50.764800000000001"/>
    <x v="1"/>
  </r>
  <r>
    <n v="3015"/>
    <s v="A Sign for 34 West"/>
    <s v="We're turning an old yogurt shop into a live theater in downtown Charleston.   Please help us hang our sign!"/>
    <n v="3400"/>
    <n v="3508"/>
    <x v="0"/>
    <x v="0"/>
    <x v="0"/>
    <n v="1402459200"/>
    <n v="1401125238"/>
    <b v="0"/>
    <n v="40"/>
    <b v="1"/>
    <x v="38"/>
    <n v="103"/>
    <n v="87.7"/>
    <x v="1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x v="0"/>
    <n v="1405688952"/>
    <n v="1400504952"/>
    <b v="0"/>
    <n v="36"/>
    <b v="1"/>
    <x v="38"/>
    <n v="103"/>
    <n v="242.27780000000001"/>
    <x v="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x v="0"/>
    <n v="1408566243"/>
    <n v="1405974243"/>
    <b v="0"/>
    <n v="159"/>
    <b v="1"/>
    <x v="38"/>
    <n v="106"/>
    <n v="146.44649999999999"/>
    <x v="1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x v="3"/>
    <n v="1437429600"/>
    <n v="1433747376"/>
    <b v="0"/>
    <n v="41"/>
    <b v="1"/>
    <x v="38"/>
    <n v="101"/>
    <n v="103.1707"/>
    <x v="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x v="0"/>
    <n v="1401159600"/>
    <n v="1398801620"/>
    <b v="0"/>
    <n v="226"/>
    <b v="1"/>
    <x v="38"/>
    <n v="121"/>
    <n v="80.464600000000004"/>
    <x v="1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x v="0"/>
    <n v="1439583533"/>
    <n v="1434399533"/>
    <b v="0"/>
    <n v="30"/>
    <b v="1"/>
    <x v="38"/>
    <n v="101"/>
    <n v="234.66669999999999"/>
    <x v="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x v="0"/>
    <n v="1479794340"/>
    <n v="1476715869"/>
    <b v="0"/>
    <n v="103"/>
    <b v="1"/>
    <x v="38"/>
    <n v="116"/>
    <n v="50.689300000000003"/>
    <x v="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x v="0"/>
    <n v="1472338409"/>
    <n v="1468450409"/>
    <b v="0"/>
    <n v="62"/>
    <b v="1"/>
    <x v="38"/>
    <n v="101"/>
    <n v="162.7097"/>
    <x v="1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x v="1"/>
    <n v="1434039186"/>
    <n v="1430151186"/>
    <b v="0"/>
    <n v="6"/>
    <b v="1"/>
    <x v="38"/>
    <n v="103"/>
    <n v="120.16670000000001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x v="0"/>
    <n v="1349567475"/>
    <n v="1346975475"/>
    <b v="0"/>
    <n v="182"/>
    <b v="1"/>
    <x v="38"/>
    <n v="246"/>
    <n v="67.697800000000001"/>
    <x v="1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x v="1"/>
    <n v="1401465600"/>
    <n v="1399032813"/>
    <b v="0"/>
    <n v="145"/>
    <b v="1"/>
    <x v="38"/>
    <n v="302"/>
    <n v="52.103400000000001"/>
    <x v="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x v="1"/>
    <n v="1488538892"/>
    <n v="1487329292"/>
    <b v="0"/>
    <n v="25"/>
    <b v="1"/>
    <x v="38"/>
    <n v="143"/>
    <n v="51.6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x v="0"/>
    <n v="1426866851"/>
    <n v="1424278451"/>
    <b v="0"/>
    <n v="320"/>
    <b v="1"/>
    <x v="38"/>
    <n v="131"/>
    <n v="164.3"/>
    <x v="1"/>
  </r>
  <r>
    <n v="3028"/>
    <s v="A Home for Vegas Theatre Hub"/>
    <s v="We have a space! Help us fill it with a stage, chairs, gear and audiences' laughter!"/>
    <n v="5000"/>
    <n v="8401"/>
    <x v="0"/>
    <x v="0"/>
    <x v="0"/>
    <n v="1471242025"/>
    <n v="1468650025"/>
    <b v="0"/>
    <n v="99"/>
    <b v="1"/>
    <x v="38"/>
    <n v="168"/>
    <n v="84.858599999999996"/>
    <x v="1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x v="0"/>
    <n v="1416285300"/>
    <n v="1413824447"/>
    <b v="0"/>
    <n v="348"/>
    <b v="1"/>
    <x v="38"/>
    <n v="110"/>
    <n v="94.548900000000003"/>
    <x v="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x v="0"/>
    <n v="1442426171"/>
    <n v="1439834171"/>
    <b v="0"/>
    <n v="41"/>
    <b v="1"/>
    <x v="38"/>
    <n v="107"/>
    <n v="45.5366"/>
    <x v="1"/>
  </r>
  <r>
    <n v="3031"/>
    <s v="Blue Thyme Nights"/>
    <s v="Blue Thyme Nights is the production of Am I Blue by Beth Henley &amp; Thymus Vulgaris by Lanford  Wilson._x000d__x000d_Artwork by Charlotte Ager"/>
    <n v="1500"/>
    <n v="1500"/>
    <x v="0"/>
    <x v="0"/>
    <x v="0"/>
    <n v="1476479447"/>
    <n v="1471295447"/>
    <b v="0"/>
    <n v="29"/>
    <b v="1"/>
    <x v="38"/>
    <n v="100"/>
    <n v="51.7241"/>
    <x v="1"/>
  </r>
  <r>
    <n v="3032"/>
    <s v="Silent Valley : A Haunting"/>
    <s v="One night only, not-for-profit, neighborhood haunted attraction that will scare your mask off! Coming this Halloween."/>
    <n v="1000"/>
    <n v="1272"/>
    <x v="0"/>
    <x v="0"/>
    <x v="0"/>
    <n v="1441933459"/>
    <n v="1439341459"/>
    <b v="0"/>
    <n v="25"/>
    <b v="1"/>
    <x v="38"/>
    <n v="127"/>
    <n v="50.88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x v="0"/>
    <n v="1471487925"/>
    <n v="1468895925"/>
    <b v="0"/>
    <n v="23"/>
    <b v="1"/>
    <x v="38"/>
    <n v="147"/>
    <n v="191.13040000000001"/>
    <x v="1"/>
  </r>
  <r>
    <n v="3034"/>
    <s v="Save Our Butts The Seat-quel"/>
    <s v="Pretty please with popcorn on top!Help!!_x000d__x000d_Our family owned &amp; operated Theatre in Fairfax VA is looking to get help upgrading our seats."/>
    <n v="100000"/>
    <n v="112536"/>
    <x v="0"/>
    <x v="0"/>
    <x v="0"/>
    <n v="1477972740"/>
    <n v="1475326255"/>
    <b v="0"/>
    <n v="1260"/>
    <b v="1"/>
    <x v="38"/>
    <n v="113"/>
    <n v="89.314300000000003"/>
    <x v="1"/>
  </r>
  <r>
    <n v="3035"/>
    <s v="The Coalition Theater"/>
    <s v="Help create a permanent home for live comedy shows and classes in Downtown RVA."/>
    <n v="25000"/>
    <n v="27196.71"/>
    <x v="0"/>
    <x v="0"/>
    <x v="0"/>
    <n v="1367674009"/>
    <n v="1365082009"/>
    <b v="0"/>
    <n v="307"/>
    <b v="1"/>
    <x v="38"/>
    <n v="109"/>
    <n v="88.5886"/>
    <x v="1"/>
  </r>
  <r>
    <n v="3036"/>
    <s v="Save the Studio!"/>
    <s v="Help Synetic Theater create a new Studio to produce amazing  shows in the 2013/14 season and train awesome artists of all ages!"/>
    <n v="25000"/>
    <n v="31683"/>
    <x v="0"/>
    <x v="0"/>
    <x v="0"/>
    <n v="1376654340"/>
    <n v="1373568644"/>
    <b v="0"/>
    <n v="329"/>
    <b v="1"/>
    <x v="38"/>
    <n v="127"/>
    <n v="96.300899999999999"/>
    <x v="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x v="0"/>
    <n v="1285995540"/>
    <n v="1279574773"/>
    <b v="0"/>
    <n v="32"/>
    <b v="1"/>
    <x v="38"/>
    <n v="213"/>
    <n v="33.3125"/>
    <x v="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x v="0"/>
    <n v="1457071397"/>
    <n v="1451887397"/>
    <b v="0"/>
    <n v="27"/>
    <b v="1"/>
    <x v="38"/>
    <n v="101"/>
    <n v="37.222200000000001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x v="0"/>
    <n v="1388303940"/>
    <n v="1386011038"/>
    <b v="0"/>
    <n v="236"/>
    <b v="1"/>
    <x v="38"/>
    <n v="109"/>
    <n v="92.130399999999995"/>
    <x v="1"/>
  </r>
  <r>
    <n v="3040"/>
    <s v="Jayhawk Makeover"/>
    <s v="48 hours of deck screws, dry wall, hard hats and needed renovation to help the Jayhawk rise from the ashes."/>
    <n v="3000"/>
    <n v="3225"/>
    <x v="0"/>
    <x v="0"/>
    <x v="0"/>
    <n v="1435359600"/>
    <n v="1434999621"/>
    <b v="0"/>
    <n v="42"/>
    <b v="1"/>
    <x v="38"/>
    <n v="108"/>
    <n v="76.785700000000006"/>
    <x v="1"/>
  </r>
  <r>
    <n v="3041"/>
    <s v="Lend a Hand in Our Home"/>
    <s v="Privet! Hello! Bon Jour! We are the Arlekin Players Theatre and we need a home."/>
    <n v="8300"/>
    <n v="9170"/>
    <x v="0"/>
    <x v="0"/>
    <x v="0"/>
    <n v="1453323048"/>
    <n v="1450731048"/>
    <b v="0"/>
    <n v="95"/>
    <b v="1"/>
    <x v="38"/>
    <n v="110"/>
    <n v="96.526300000000006"/>
    <x v="1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x v="1"/>
    <n v="1444149047"/>
    <n v="1441557047"/>
    <b v="0"/>
    <n v="37"/>
    <b v="1"/>
    <x v="38"/>
    <n v="128"/>
    <n v="51.8919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x v="5"/>
    <n v="1429152600"/>
    <n v="1426815699"/>
    <b v="0"/>
    <n v="128"/>
    <b v="1"/>
    <x v="38"/>
    <n v="110"/>
    <n v="128.91409999999999"/>
    <x v="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x v="0"/>
    <n v="1454433998"/>
    <n v="1453137998"/>
    <b v="0"/>
    <n v="156"/>
    <b v="1"/>
    <x v="38"/>
    <n v="109"/>
    <n v="84.108999999999995"/>
    <x v="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x v="0"/>
    <n v="1408679055"/>
    <n v="1406087055"/>
    <b v="0"/>
    <n v="64"/>
    <b v="1"/>
    <x v="38"/>
    <n v="133"/>
    <n v="82.941599999999994"/>
    <x v="1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x v="0"/>
    <n v="1410324720"/>
    <n v="1407784586"/>
    <b v="0"/>
    <n v="58"/>
    <b v="1"/>
    <x v="38"/>
    <n v="191"/>
    <n v="259.94830000000002"/>
    <x v="1"/>
  </r>
  <r>
    <n v="3047"/>
    <s v="Acting V Senior Showcase"/>
    <s v="Hi! We're the Graduating Seniors Acting V Seniors at Temple University! Welcome to our Kick starter Page!"/>
    <n v="500"/>
    <n v="745"/>
    <x v="0"/>
    <x v="0"/>
    <x v="0"/>
    <n v="1461762960"/>
    <n v="1457999054"/>
    <b v="0"/>
    <n v="20"/>
    <b v="1"/>
    <x v="38"/>
    <n v="149"/>
    <n v="37.25"/>
    <x v="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x v="0"/>
    <n v="1420060920"/>
    <n v="1417556262"/>
    <b v="0"/>
    <n v="47"/>
    <b v="1"/>
    <x v="38"/>
    <n v="166"/>
    <n v="177.0213"/>
    <x v="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x v="0"/>
    <n v="1434241255"/>
    <n v="1431649255"/>
    <b v="0"/>
    <n v="54"/>
    <b v="1"/>
    <x v="38"/>
    <n v="107"/>
    <n v="74.074100000000001"/>
    <x v="1"/>
  </r>
  <r>
    <n v="3050"/>
    <s v="The Black Pearl Consuite at CoreCon VIII: On Ancient Seas"/>
    <s v="Help fund The Black Pearl Consuite at CoreCon VIII: On Ancient Seas!"/>
    <n v="600"/>
    <n v="636"/>
    <x v="0"/>
    <x v="0"/>
    <x v="0"/>
    <n v="1462420960"/>
    <n v="1459828960"/>
    <b v="0"/>
    <n v="9"/>
    <b v="1"/>
    <x v="38"/>
    <n v="106"/>
    <n v="70.666700000000006"/>
    <x v="1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x v="1"/>
    <n v="1486547945"/>
    <n v="1483955945"/>
    <b v="1"/>
    <n v="35"/>
    <b v="0"/>
    <x v="38"/>
    <n v="24"/>
    <n v="23.628599999999999"/>
    <x v="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x v="0"/>
    <n v="1432828740"/>
    <n v="1430237094"/>
    <b v="0"/>
    <n v="2"/>
    <b v="0"/>
    <x v="38"/>
    <n v="0"/>
    <n v="37.5"/>
    <x v="1"/>
  </r>
  <r>
    <n v="3053"/>
    <s v="Showroom"/>
    <s v="Showroom is a multi-disciplinary space providing unorthodox concerts, events &amp; a platform creatives can express their creative vision"/>
    <n v="10000"/>
    <n v="40"/>
    <x v="2"/>
    <x v="0"/>
    <x v="0"/>
    <n v="1412222340"/>
    <n v="1407781013"/>
    <b v="0"/>
    <n v="3"/>
    <b v="0"/>
    <x v="38"/>
    <n v="0"/>
    <n v="13.333299999999999"/>
    <x v="1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x v="0"/>
    <n v="1425258240"/>
    <n v="1422043154"/>
    <b v="0"/>
    <n v="0"/>
    <b v="0"/>
    <x v="38"/>
    <n v="0"/>
    <s v="no backers"/>
    <x v="1"/>
  </r>
  <r>
    <n v="3055"/>
    <s v="Bungers surfing Museum"/>
    <s v="I have been in the Surfing business since 1962 have a collection of surfing memorabilia I would like to open a surfing museum"/>
    <n v="20000"/>
    <n v="1"/>
    <x v="2"/>
    <x v="0"/>
    <x v="0"/>
    <n v="1420844390"/>
    <n v="1415660390"/>
    <b v="0"/>
    <n v="1"/>
    <b v="0"/>
    <x v="38"/>
    <n v="0"/>
    <n v="1"/>
    <x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x v="0"/>
    <n v="1412003784"/>
    <n v="1406819784"/>
    <b v="0"/>
    <n v="0"/>
    <b v="0"/>
    <x v="38"/>
    <n v="0"/>
    <s v="no backers"/>
    <x v="1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x v="1"/>
    <n v="1459694211"/>
    <n v="1457105811"/>
    <b v="0"/>
    <n v="0"/>
    <b v="0"/>
    <x v="38"/>
    <n v="0"/>
    <s v="no backers"/>
    <x v="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x v="3"/>
    <n v="1463734740"/>
    <n v="1459414740"/>
    <b v="0"/>
    <n v="3"/>
    <b v="0"/>
    <x v="38"/>
    <n v="0"/>
    <n v="1"/>
    <x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x v="0"/>
    <n v="1407536846"/>
    <n v="1404944846"/>
    <b v="0"/>
    <n v="11"/>
    <b v="0"/>
    <x v="38"/>
    <n v="3"/>
    <n v="41"/>
    <x v="1"/>
  </r>
  <r>
    <n v="3060"/>
    <s v="Save the Roxy Theatre in Bremerton WA"/>
    <s v="Save the historic Roxy theatre in Bremerton WA from being repurposed as office space."/>
    <n v="220000"/>
    <n v="335"/>
    <x v="2"/>
    <x v="0"/>
    <x v="0"/>
    <n v="1443422134"/>
    <n v="1440830134"/>
    <b v="0"/>
    <n v="6"/>
    <b v="0"/>
    <x v="38"/>
    <n v="0"/>
    <n v="55.833300000000001"/>
    <x v="1"/>
  </r>
  <r>
    <n v="3061"/>
    <s v="Help Save Parkway Cinemas!"/>
    <s v="Save a historic Local theater."/>
    <n v="1000000"/>
    <n v="0"/>
    <x v="2"/>
    <x v="0"/>
    <x v="0"/>
    <n v="1407955748"/>
    <n v="1405363748"/>
    <b v="0"/>
    <n v="0"/>
    <b v="0"/>
    <x v="38"/>
    <n v="0"/>
    <s v="no backers"/>
    <x v="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x v="0"/>
    <n v="1443636000"/>
    <n v="1441111892"/>
    <b v="0"/>
    <n v="67"/>
    <b v="0"/>
    <x v="38"/>
    <n v="67"/>
    <n v="99.761200000000002"/>
    <x v="1"/>
  </r>
  <r>
    <n v="3063"/>
    <s v="Spec Haus"/>
    <s v="Members of the local Miami music scene are putting together a venue/creative space in Kendall!"/>
    <n v="3000"/>
    <n v="587"/>
    <x v="2"/>
    <x v="0"/>
    <x v="0"/>
    <n v="1477174138"/>
    <n v="1474150138"/>
    <b v="0"/>
    <n v="23"/>
    <b v="0"/>
    <x v="38"/>
    <n v="20"/>
    <n v="25.521699999999999"/>
    <x v="1"/>
  </r>
  <r>
    <n v="3064"/>
    <s v="Kickstart the Crossroads Community"/>
    <s v="An epicenter for connection, creation and expression of the community."/>
    <n v="75000"/>
    <n v="8471"/>
    <x v="2"/>
    <x v="0"/>
    <x v="0"/>
    <n v="1448175540"/>
    <n v="1445483246"/>
    <b v="0"/>
    <n v="72"/>
    <b v="0"/>
    <x v="38"/>
    <n v="11"/>
    <n v="117.6528"/>
    <x v="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x v="0"/>
    <n v="1406683172"/>
    <n v="1404523172"/>
    <b v="0"/>
    <n v="2"/>
    <b v="0"/>
    <x v="38"/>
    <n v="0"/>
    <n v="5"/>
    <x v="1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x v="2"/>
    <n v="1468128537"/>
    <n v="1465536537"/>
    <b v="0"/>
    <n v="15"/>
    <b v="0"/>
    <x v="38"/>
    <n v="12"/>
    <n v="2796.6667000000002"/>
    <x v="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x v="4"/>
    <n v="1441837879"/>
    <n v="1439245879"/>
    <b v="0"/>
    <n v="1"/>
    <b v="0"/>
    <x v="38"/>
    <n v="3"/>
    <n v="200"/>
    <x v="1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x v="0"/>
    <n v="1445013352"/>
    <n v="1442421352"/>
    <b v="0"/>
    <n v="2"/>
    <b v="0"/>
    <x v="38"/>
    <n v="0"/>
    <n v="87.5"/>
    <x v="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x v="0"/>
    <n v="1418587234"/>
    <n v="1415995234"/>
    <b v="0"/>
    <n v="7"/>
    <b v="0"/>
    <x v="38"/>
    <n v="14"/>
    <n v="20.142900000000001"/>
    <x v="1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x v="1"/>
    <n v="1481132169"/>
    <n v="1479317769"/>
    <b v="0"/>
    <n v="16"/>
    <b v="0"/>
    <x v="38"/>
    <n v="3"/>
    <n v="20.875"/>
    <x v="1"/>
  </r>
  <r>
    <n v="3071"/>
    <s v="The Echo Theatre 2015"/>
    <s v="Anyone can create. They just need a place and an opportunity. The Echo Theatre (Provo) provides that opportunity."/>
    <n v="12000"/>
    <n v="7173"/>
    <x v="2"/>
    <x v="0"/>
    <x v="0"/>
    <n v="1429595940"/>
    <n v="1428082481"/>
    <b v="0"/>
    <n v="117"/>
    <b v="0"/>
    <x v="38"/>
    <n v="60"/>
    <n v="61.307699999999997"/>
    <x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x v="0"/>
    <n v="1477791960"/>
    <n v="1476549262"/>
    <b v="0"/>
    <n v="2"/>
    <b v="0"/>
    <x v="38"/>
    <n v="0"/>
    <n v="1"/>
    <x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x v="0"/>
    <n v="1434309540"/>
    <n v="1429287900"/>
    <b v="0"/>
    <n v="7"/>
    <b v="0"/>
    <x v="38"/>
    <n v="0"/>
    <n v="92.142899999999997"/>
    <x v="1"/>
  </r>
  <r>
    <n v="3074"/>
    <s v="ThÃ©Ã¢tre d'automates &quot;culture de vie&quot;"/>
    <s v="CrÃ©ation d'un thÃ©Ã¢tre de marionnettes automatisÃ©es et informatisÃ©es portant sur la nature et l'Ã©cologie._x000d_&quot;La symphonie du monde&quot;"/>
    <n v="25000"/>
    <n v="22"/>
    <x v="2"/>
    <x v="6"/>
    <x v="3"/>
    <n v="1457617359"/>
    <n v="1455025359"/>
    <b v="0"/>
    <n v="3"/>
    <b v="0"/>
    <x v="38"/>
    <n v="0"/>
    <n v="7.3333000000000004"/>
    <x v="1"/>
  </r>
  <r>
    <n v="3075"/>
    <s v="The Little MAGIC Theatre"/>
    <s v="Magic Morgan &amp; Liliana are raising funds to expand their famed traveling magic show to a theater of magic."/>
    <n v="15000"/>
    <n v="1296"/>
    <x v="2"/>
    <x v="0"/>
    <x v="0"/>
    <n v="1471573640"/>
    <n v="1467253640"/>
    <b v="0"/>
    <n v="20"/>
    <b v="0"/>
    <x v="38"/>
    <n v="9"/>
    <n v="64.8"/>
    <x v="1"/>
  </r>
  <r>
    <n v="3076"/>
    <s v="10,000 Hours"/>
    <s v="Helping female comedians get in their 10,000 Hours of practice!"/>
    <n v="10000"/>
    <n v="1506"/>
    <x v="2"/>
    <x v="0"/>
    <x v="0"/>
    <n v="1444405123"/>
    <n v="1439221123"/>
    <b v="0"/>
    <n v="50"/>
    <b v="0"/>
    <x v="38"/>
    <n v="15"/>
    <n v="30.12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x v="5"/>
    <n v="1488495478"/>
    <n v="1485903478"/>
    <b v="0"/>
    <n v="2"/>
    <b v="0"/>
    <x v="38"/>
    <n v="0"/>
    <n v="52.5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x v="0"/>
    <n v="1424920795"/>
    <n v="1422328795"/>
    <b v="0"/>
    <n v="3"/>
    <b v="0"/>
    <x v="38"/>
    <n v="0"/>
    <n v="23.666699999999999"/>
    <x v="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x v="0"/>
    <n v="1427040435"/>
    <n v="1424452035"/>
    <b v="0"/>
    <n v="27"/>
    <b v="0"/>
    <x v="38"/>
    <n v="1"/>
    <n v="415.77780000000001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x v="0"/>
    <n v="1419644444"/>
    <n v="1414456844"/>
    <b v="0"/>
    <n v="7"/>
    <b v="0"/>
    <x v="38"/>
    <n v="0"/>
    <n v="53.714300000000001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x v="0"/>
    <n v="1442722891"/>
    <n v="1440130891"/>
    <b v="0"/>
    <n v="5"/>
    <b v="0"/>
    <x v="38"/>
    <n v="0"/>
    <n v="420.6"/>
    <x v="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x v="0"/>
    <n v="1447628946"/>
    <n v="1445033346"/>
    <b v="0"/>
    <n v="0"/>
    <b v="0"/>
    <x v="38"/>
    <n v="0"/>
    <s v="no backers"/>
    <x v="1"/>
  </r>
  <r>
    <n v="3083"/>
    <s v="Crystal City Haunted Undergound"/>
    <s v="Crystal City Underground is a New &amp; Unique_x000d_indoor recreational facility, using an old silica sand mine,_x000d_we are the Haunted Maze"/>
    <n v="20000"/>
    <n v="56"/>
    <x v="2"/>
    <x v="0"/>
    <x v="0"/>
    <n v="1409547600"/>
    <n v="1406986278"/>
    <b v="0"/>
    <n v="3"/>
    <b v="0"/>
    <x v="38"/>
    <n v="0"/>
    <n v="18.666699999999999"/>
    <x v="1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x v="0"/>
    <n v="1430851680"/>
    <n v="1428340931"/>
    <b v="0"/>
    <n v="6"/>
    <b v="0"/>
    <x v="38"/>
    <n v="12"/>
    <n v="78.333299999999994"/>
    <x v="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x v="0"/>
    <n v="1443561159"/>
    <n v="1440969159"/>
    <b v="0"/>
    <n v="9"/>
    <b v="0"/>
    <x v="38"/>
    <n v="2"/>
    <n v="67.777799999999999"/>
    <x v="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x v="3"/>
    <n v="1439827559"/>
    <n v="1434643559"/>
    <b v="0"/>
    <n v="3"/>
    <b v="0"/>
    <x v="38"/>
    <n v="0"/>
    <n v="16.666699999999999"/>
    <x v="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x v="0"/>
    <n v="1482294990"/>
    <n v="1477107390"/>
    <b v="0"/>
    <n v="2"/>
    <b v="0"/>
    <x v="38"/>
    <n v="1"/>
    <n v="62.5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x v="0"/>
    <n v="1420724460"/>
    <n v="1418046247"/>
    <b v="0"/>
    <n v="3"/>
    <b v="0"/>
    <x v="38"/>
    <n v="0"/>
    <n v="42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x v="0"/>
    <n v="1468029540"/>
    <n v="1465304483"/>
    <b v="0"/>
    <n v="45"/>
    <b v="0"/>
    <x v="38"/>
    <n v="23"/>
    <n v="130.0889"/>
    <x v="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x v="0"/>
    <n v="1430505545"/>
    <n v="1425325145"/>
    <b v="0"/>
    <n v="9"/>
    <b v="0"/>
    <x v="38"/>
    <n v="5"/>
    <n v="1270.2221999999999"/>
    <x v="1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x v="0"/>
    <n v="1471214743"/>
    <n v="1468622743"/>
    <b v="0"/>
    <n v="9"/>
    <b v="0"/>
    <x v="38"/>
    <n v="16"/>
    <n v="88.444400000000002"/>
    <x v="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x v="0"/>
    <n v="1444946400"/>
    <n v="1441723912"/>
    <b v="0"/>
    <n v="21"/>
    <b v="0"/>
    <x v="38"/>
    <n v="1"/>
    <n v="56.342399999999998"/>
    <x v="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x v="5"/>
    <n v="1401595140"/>
    <n v="1398980941"/>
    <b v="0"/>
    <n v="17"/>
    <b v="0"/>
    <x v="38"/>
    <n v="23"/>
    <n v="53.529400000000003"/>
    <x v="1"/>
  </r>
  <r>
    <n v="3094"/>
    <s v="Nothing Up My Sleeves Tour: Summer 2016"/>
    <s v="This is a Kickstarter to help with the start up costs for Illusionist, Chris Lengyel's Summer 2016 Tour!"/>
    <n v="100000"/>
    <n v="25"/>
    <x v="2"/>
    <x v="0"/>
    <x v="0"/>
    <n v="1442775956"/>
    <n v="1437591956"/>
    <b v="0"/>
    <n v="1"/>
    <b v="0"/>
    <x v="38"/>
    <n v="0"/>
    <n v="25"/>
    <x v="1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x v="0"/>
    <n v="1470011780"/>
    <n v="1464827780"/>
    <b v="0"/>
    <n v="1"/>
    <b v="0"/>
    <x v="38"/>
    <n v="0"/>
    <n v="50"/>
    <x v="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x v="0"/>
    <n v="1432151326"/>
    <n v="1429559326"/>
    <b v="0"/>
    <n v="14"/>
    <b v="0"/>
    <x v="38"/>
    <n v="4"/>
    <n v="56.785699999999999"/>
    <x v="1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x v="1"/>
    <n v="1475848800"/>
    <n v="1474027501"/>
    <b v="0"/>
    <n v="42"/>
    <b v="0"/>
    <x v="38"/>
    <n v="17"/>
    <n v="40.833300000000001"/>
    <x v="1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x v="0"/>
    <n v="1454890620"/>
    <n v="1450724449"/>
    <b v="0"/>
    <n v="27"/>
    <b v="0"/>
    <x v="38"/>
    <n v="4"/>
    <n v="65.111099999999993"/>
    <x v="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x v="0"/>
    <n v="1455251591"/>
    <n v="1452659591"/>
    <b v="0"/>
    <n v="5"/>
    <b v="0"/>
    <x v="38"/>
    <n v="14"/>
    <n v="55.6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x v="0"/>
    <n v="1413816975"/>
    <n v="1411224975"/>
    <b v="0"/>
    <n v="13"/>
    <b v="0"/>
    <x v="38"/>
    <n v="15"/>
    <n v="140.5385"/>
    <x v="1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x v="3"/>
    <n v="1437033360"/>
    <n v="1434445937"/>
    <b v="0"/>
    <n v="12"/>
    <b v="0"/>
    <x v="38"/>
    <n v="12"/>
    <n v="25"/>
    <x v="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x v="1"/>
    <n v="1471939818"/>
    <n v="1467619818"/>
    <b v="0"/>
    <n v="90"/>
    <b v="0"/>
    <x v="38"/>
    <n v="39"/>
    <n v="69.533299999999997"/>
    <x v="1"/>
  </r>
  <r>
    <n v="3103"/>
    <s v="Professional Venue for local artists!!"/>
    <s v="Creating a place for local artists to perform, at substantially less cost for them"/>
    <n v="4100"/>
    <n v="11"/>
    <x v="2"/>
    <x v="0"/>
    <x v="0"/>
    <n v="1434080706"/>
    <n v="1428896706"/>
    <b v="0"/>
    <n v="2"/>
    <b v="0"/>
    <x v="38"/>
    <n v="0"/>
    <n v="5.5"/>
    <x v="1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x v="2"/>
    <n v="1422928800"/>
    <n v="1420235311"/>
    <b v="0"/>
    <n v="5"/>
    <b v="0"/>
    <x v="38"/>
    <n v="30"/>
    <n v="237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x v="0"/>
    <n v="1413694800"/>
    <n v="1408986916"/>
    <b v="0"/>
    <n v="31"/>
    <b v="0"/>
    <x v="38"/>
    <n v="42"/>
    <n v="79.870999999999995"/>
    <x v="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x v="1"/>
    <n v="1442440800"/>
    <n v="1440497876"/>
    <b v="0"/>
    <n v="4"/>
    <b v="0"/>
    <x v="38"/>
    <n v="4"/>
    <n v="10.25"/>
    <x v="1"/>
  </r>
  <r>
    <n v="3107"/>
    <s v="Creating Cabaret"/>
    <s v="When opportunity knocks, we answer!  Help expand the ravishingly talented troupe into a new and exciting market and venue!"/>
    <n v="40000"/>
    <n v="7905"/>
    <x v="2"/>
    <x v="0"/>
    <x v="0"/>
    <n v="1431372751"/>
    <n v="1430767951"/>
    <b v="0"/>
    <n v="29"/>
    <b v="0"/>
    <x v="38"/>
    <n v="20"/>
    <n v="272.58620000000002"/>
    <x v="1"/>
  </r>
  <r>
    <n v="3108"/>
    <s v="Funding a home for our Children's Theater"/>
    <s v="We need a permanent home for the theater!"/>
    <n v="50000"/>
    <n v="26"/>
    <x v="2"/>
    <x v="0"/>
    <x v="0"/>
    <n v="1430234394"/>
    <n v="1425053994"/>
    <b v="0"/>
    <n v="2"/>
    <b v="0"/>
    <x v="38"/>
    <n v="0"/>
    <n v="13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x v="0"/>
    <n v="1409194810"/>
    <n v="1406170810"/>
    <b v="0"/>
    <n v="114"/>
    <b v="0"/>
    <x v="38"/>
    <n v="25"/>
    <n v="58.184199999999997"/>
    <x v="1"/>
  </r>
  <r>
    <n v="3110"/>
    <s v="Hip Justice Catmunity Center"/>
    <s v="Cat People Unite! It's time we get a space of our own to relax, socialize and learn! Join the Catmunity!"/>
    <n v="25000"/>
    <n v="10"/>
    <x v="2"/>
    <x v="0"/>
    <x v="0"/>
    <n v="1487465119"/>
    <n v="1484009119"/>
    <b v="0"/>
    <n v="1"/>
    <b v="0"/>
    <x v="38"/>
    <n v="0"/>
    <n v="10"/>
    <x v="1"/>
  </r>
  <r>
    <n v="3111"/>
    <s v="All Puppet Players Need a Home"/>
    <s v="Help All Puppet Players perform it's 2015 season in a beautiful 200 seat theater for an entire year."/>
    <n v="20000"/>
    <n v="5328"/>
    <x v="2"/>
    <x v="0"/>
    <x v="0"/>
    <n v="1412432220"/>
    <n v="1409753820"/>
    <b v="0"/>
    <n v="76"/>
    <b v="0"/>
    <x v="38"/>
    <n v="27"/>
    <n v="70.1053"/>
    <x v="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x v="0"/>
    <n v="1477968934"/>
    <n v="1472784934"/>
    <b v="0"/>
    <n v="9"/>
    <b v="0"/>
    <x v="38"/>
    <n v="5"/>
    <n v="57.8889"/>
    <x v="1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x v="0"/>
    <n v="1429291982"/>
    <n v="1426699982"/>
    <b v="0"/>
    <n v="37"/>
    <b v="0"/>
    <x v="38"/>
    <n v="4"/>
    <n v="125.27030000000001"/>
    <x v="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x v="0"/>
    <n v="1411312250"/>
    <n v="1406128250"/>
    <b v="0"/>
    <n v="0"/>
    <b v="0"/>
    <x v="38"/>
    <n v="0"/>
    <s v="no backers"/>
    <x v="1"/>
  </r>
  <r>
    <n v="3115"/>
    <s v="spoken word pop-up:"/>
    <s v="We are creating a mobile community devoted to the spreading and sharing of spoken word and other kinds of storytelling."/>
    <n v="10000"/>
    <n v="300"/>
    <x v="2"/>
    <x v="11"/>
    <x v="9"/>
    <n v="1465123427"/>
    <n v="1462531427"/>
    <b v="0"/>
    <n v="1"/>
    <b v="0"/>
    <x v="38"/>
    <n v="3"/>
    <n v="300"/>
    <x v="1"/>
  </r>
  <r>
    <n v="3116"/>
    <s v="CoreCon Asylum"/>
    <s v="Creating a consuite for CoreCon. A focus on the insanity of asylums and early medical practices from history."/>
    <n v="750"/>
    <n v="430"/>
    <x v="2"/>
    <x v="0"/>
    <x v="0"/>
    <n v="1427890925"/>
    <n v="1426681325"/>
    <b v="0"/>
    <n v="10"/>
    <b v="0"/>
    <x v="38"/>
    <n v="57"/>
    <n v="43"/>
    <x v="1"/>
  </r>
  <r>
    <n v="3117"/>
    <s v="Cowes and The Sea"/>
    <s v="Performing Arts workshops, for young people aged 5 -16, exploring how the sea has shaped Cowes as a settlement."/>
    <n v="1000"/>
    <n v="1"/>
    <x v="2"/>
    <x v="1"/>
    <x v="1"/>
    <n v="1464354720"/>
    <n v="1463648360"/>
    <b v="0"/>
    <n v="1"/>
    <b v="0"/>
    <x v="38"/>
    <n v="0"/>
    <n v="1"/>
    <x v="1"/>
  </r>
  <r>
    <n v="3118"/>
    <s v="Garden Eden, theatre, meeting, culture, music, art"/>
    <s v="a magical place for all kind of people, like a fairytaile in all colours"/>
    <n v="500000"/>
    <n v="1550"/>
    <x v="2"/>
    <x v="11"/>
    <x v="9"/>
    <n v="1467473723"/>
    <n v="1465832123"/>
    <b v="0"/>
    <n v="2"/>
    <b v="0"/>
    <x v="38"/>
    <n v="0"/>
    <n v="775"/>
    <x v="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x v="0"/>
    <n v="1427414732"/>
    <n v="1424826332"/>
    <b v="0"/>
    <n v="1"/>
    <b v="0"/>
    <x v="38"/>
    <n v="0"/>
    <n v="5"/>
    <x v="1"/>
  </r>
  <r>
    <n v="3120"/>
    <s v="Subtropisch zwemparadijs Tropicana"/>
    <s v="Wij willen Tropicana het subtropisch zwemparadijs van Rotterdam op een nieuwe locatie gaan bouwen."/>
    <n v="1300000"/>
    <n v="128"/>
    <x v="2"/>
    <x v="9"/>
    <x v="3"/>
    <n v="1462484196"/>
    <n v="1457303796"/>
    <b v="0"/>
    <n v="10"/>
    <b v="0"/>
    <x v="38"/>
    <n v="0"/>
    <n v="12.8"/>
    <x v="1"/>
  </r>
  <r>
    <n v="3121"/>
    <s v="Ant Farm Theatre Project (Canceled)"/>
    <s v="I going to build a theatre for a local ant farm so that Ants can put on their theatre productions."/>
    <n v="1500"/>
    <n v="10"/>
    <x v="1"/>
    <x v="5"/>
    <x v="5"/>
    <n v="1411748335"/>
    <n v="1406564335"/>
    <b v="0"/>
    <n v="1"/>
    <b v="0"/>
    <x v="38"/>
    <n v="1"/>
    <n v="10"/>
    <x v="1"/>
  </r>
  <r>
    <n v="3122"/>
    <s v="be back soon (Canceled)"/>
    <s v="cancelled until further notice"/>
    <n v="199"/>
    <n v="116"/>
    <x v="1"/>
    <x v="0"/>
    <x v="0"/>
    <n v="1478733732"/>
    <n v="1478298132"/>
    <b v="0"/>
    <n v="2"/>
    <b v="0"/>
    <x v="38"/>
    <n v="58"/>
    <n v="58"/>
    <x v="1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x v="0"/>
    <n v="1468108198"/>
    <n v="1465516198"/>
    <b v="0"/>
    <n v="348"/>
    <b v="0"/>
    <x v="38"/>
    <n v="68"/>
    <n v="244.80459999999999"/>
    <x v="1"/>
  </r>
  <r>
    <n v="3124"/>
    <s v="Theater &amp; Arts &amp; Day Care (Canceled)"/>
    <s v="A place where kids/ teens' dreams come true, and one finds there home without sparkly red shoes!"/>
    <n v="800000"/>
    <n v="26"/>
    <x v="1"/>
    <x v="0"/>
    <x v="0"/>
    <n v="1422902601"/>
    <n v="1417718601"/>
    <b v="0"/>
    <n v="4"/>
    <b v="0"/>
    <x v="38"/>
    <n v="0"/>
    <n v="6.5"/>
    <x v="1"/>
  </r>
  <r>
    <n v="3125"/>
    <s v="N/A (Canceled)"/>
    <s v="N/A"/>
    <n v="1500000"/>
    <n v="0"/>
    <x v="1"/>
    <x v="0"/>
    <x v="0"/>
    <n v="1452142672"/>
    <n v="1449550672"/>
    <b v="0"/>
    <n v="0"/>
    <b v="0"/>
    <x v="38"/>
    <n v="0"/>
    <s v="no backers"/>
    <x v="1"/>
  </r>
  <r>
    <n v="3126"/>
    <s v="Urban Roots SkatePark (Canceled)"/>
    <s v="A big dream, small budget, the drive/passion of so many volunteers...indoor skatepark in Eau Claire, WI._x000d__x000d_This is UR skatepark!"/>
    <n v="25000"/>
    <n v="1040"/>
    <x v="1"/>
    <x v="0"/>
    <x v="0"/>
    <n v="1459121162"/>
    <n v="1456532762"/>
    <b v="0"/>
    <n v="17"/>
    <b v="0"/>
    <x v="38"/>
    <n v="4"/>
    <n v="61.176499999999997"/>
    <x v="1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x v="0"/>
    <n v="1425242029"/>
    <n v="1422650029"/>
    <b v="0"/>
    <n v="0"/>
    <b v="0"/>
    <x v="38"/>
    <n v="0"/>
    <s v="no backers"/>
    <x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x v="0"/>
    <n v="1489690141"/>
    <n v="1487101741"/>
    <b v="0"/>
    <n v="117"/>
    <b v="0"/>
    <x v="6"/>
    <n v="109"/>
    <n v="139.23929999999999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x v="0"/>
    <n v="1492542819"/>
    <n v="1489090419"/>
    <b v="0"/>
    <n v="1"/>
    <b v="0"/>
    <x v="6"/>
    <n v="1"/>
    <n v="10"/>
    <x v="1"/>
  </r>
  <r>
    <n v="3130"/>
    <s v="MEDEA | A New Vision"/>
    <s v="A shockingly relevant modern take on a 2,000-year-old tragedy that confronts current gender politics."/>
    <n v="10000"/>
    <n v="375"/>
    <x v="3"/>
    <x v="0"/>
    <x v="0"/>
    <n v="1492145940"/>
    <n v="1489504916"/>
    <b v="0"/>
    <n v="4"/>
    <b v="0"/>
    <x v="6"/>
    <n v="4"/>
    <n v="93.75"/>
    <x v="1"/>
  </r>
  <r>
    <n v="3131"/>
    <s v="SNAKE EYES"/>
    <s v="A Staged Reading of &quot;Snake Eyes,&quot; a new play by Alex Rafala"/>
    <n v="4100"/>
    <n v="645"/>
    <x v="3"/>
    <x v="0"/>
    <x v="0"/>
    <n v="1491656045"/>
    <n v="1489067645"/>
    <b v="0"/>
    <n v="12"/>
    <b v="0"/>
    <x v="6"/>
    <n v="16"/>
    <n v="53.75"/>
    <x v="1"/>
  </r>
  <r>
    <n v="3132"/>
    <s v="A Bite of a Snake Play"/>
    <s v="Smells Like Money, Drips Like Honey, Taste Like Mocha, Better Run AWAY"/>
    <n v="30000"/>
    <n v="10"/>
    <x v="3"/>
    <x v="0"/>
    <x v="0"/>
    <n v="1492759460"/>
    <n v="1487579060"/>
    <b v="0"/>
    <n v="1"/>
    <b v="0"/>
    <x v="6"/>
    <n v="0"/>
    <n v="10"/>
    <x v="1"/>
  </r>
  <r>
    <n v="3133"/>
    <s v="Hell Has No Fury by TwentySomething @ Edinburgh Fringe"/>
    <s v="TwentySomething is taking Hell Has No Fury to Edinburgh! _x000d_We're looking for your support to get us there."/>
    <n v="500"/>
    <n v="540"/>
    <x v="3"/>
    <x v="1"/>
    <x v="1"/>
    <n v="1490358834"/>
    <n v="1487770434"/>
    <b v="0"/>
    <n v="16"/>
    <b v="0"/>
    <x v="6"/>
    <n v="108"/>
    <n v="33.75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x v="1"/>
    <n v="1490631419"/>
    <n v="1488820619"/>
    <b v="0"/>
    <n v="12"/>
    <b v="0"/>
    <x v="6"/>
    <n v="23"/>
    <n v="18.75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x v="0"/>
    <n v="1491277121"/>
    <n v="1489376321"/>
    <b v="0"/>
    <n v="7"/>
    <b v="0"/>
    <x v="6"/>
    <n v="21"/>
    <n v="23.142900000000001"/>
    <x v="1"/>
  </r>
  <r>
    <n v="3136"/>
    <s v="Heroines"/>
    <s v="Help emberfly theatre put on their first production Heroines and pay our actors and creative team! Follow us @emberflytheatre"/>
    <n v="500"/>
    <n v="639"/>
    <x v="3"/>
    <x v="1"/>
    <x v="1"/>
    <n v="1491001140"/>
    <n v="1487847954"/>
    <b v="0"/>
    <n v="22"/>
    <b v="0"/>
    <x v="6"/>
    <n v="128"/>
    <n v="29.045500000000001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x v="0"/>
    <n v="1493838720"/>
    <n v="1489439669"/>
    <b v="0"/>
    <n v="1"/>
    <b v="0"/>
    <x v="6"/>
    <n v="3"/>
    <n v="5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x v="1"/>
    <n v="1491233407"/>
    <n v="1489591807"/>
    <b v="0"/>
    <n v="0"/>
    <b v="0"/>
    <x v="6"/>
    <n v="0"/>
    <s v="no backers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x v="10"/>
    <n v="1490416380"/>
    <n v="1487485760"/>
    <b v="0"/>
    <n v="6"/>
    <b v="0"/>
    <x v="6"/>
    <n v="5"/>
    <n v="45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x v="3"/>
    <n v="1491581703"/>
    <n v="1488993303"/>
    <b v="0"/>
    <n v="4"/>
    <b v="0"/>
    <x v="6"/>
    <n v="1"/>
    <n v="24"/>
    <x v="1"/>
  </r>
  <r>
    <n v="3141"/>
    <s v="GUTS: Black Comedy"/>
    <s v="We are a theatre society from the Groningen University in the Netherlands. _x000d_We would be more than happy for some help funding the play."/>
    <n v="500"/>
    <n v="258"/>
    <x v="3"/>
    <x v="9"/>
    <x v="3"/>
    <n v="1492372800"/>
    <n v="1488823488"/>
    <b v="0"/>
    <n v="8"/>
    <b v="0"/>
    <x v="6"/>
    <n v="52"/>
    <n v="32.25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x v="1"/>
    <n v="1489922339"/>
    <n v="1487333939"/>
    <b v="0"/>
    <n v="3"/>
    <b v="0"/>
    <x v="6"/>
    <n v="2"/>
    <n v="15"/>
    <x v="1"/>
  </r>
  <r>
    <n v="3143"/>
    <s v="This is Living by Liam Borrett"/>
    <s v="THE POIGNANT EXPLORATION OF WHAT IT MEANS TO SAY GOODBYE._x000d_Stripped Raw brings Liam Borrett's debut play 'This is Living' to Wiltshire."/>
    <n v="700"/>
    <n v="0"/>
    <x v="3"/>
    <x v="1"/>
    <x v="1"/>
    <n v="1491726956"/>
    <n v="1489480556"/>
    <b v="0"/>
    <n v="0"/>
    <b v="0"/>
    <x v="6"/>
    <n v="0"/>
    <s v="no backers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x v="0"/>
    <n v="1489903200"/>
    <n v="1488459307"/>
    <b v="0"/>
    <n v="30"/>
    <b v="0"/>
    <x v="6"/>
    <n v="75"/>
    <n v="251.33330000000001"/>
    <x v="1"/>
  </r>
  <r>
    <n v="3145"/>
    <s v="Arlington's 1st Dinner Theatre"/>
    <s v="Dominion Theatre Company is the first community dinner theatre  to be established in Arlington TX."/>
    <n v="25000"/>
    <n v="0"/>
    <x v="3"/>
    <x v="0"/>
    <x v="0"/>
    <n v="1490659134"/>
    <n v="1485478734"/>
    <b v="0"/>
    <n v="0"/>
    <b v="0"/>
    <x v="6"/>
    <n v="0"/>
    <s v="no backers"/>
    <x v="1"/>
  </r>
  <r>
    <n v="3146"/>
    <s v="SoÃ±Ã© una ciudad amurallada"/>
    <s v="Somos... Podemos... Amamos... Nuestra muralla, nuestra utopÃ­a. Que el amor sea el lÃ­mite"/>
    <n v="50000"/>
    <n v="5250"/>
    <x v="3"/>
    <x v="14"/>
    <x v="10"/>
    <n v="1492356166"/>
    <n v="1488471766"/>
    <b v="0"/>
    <n v="12"/>
    <b v="0"/>
    <x v="6"/>
    <n v="11"/>
    <n v="437.5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x v="0"/>
    <n v="1415319355"/>
    <n v="1411859755"/>
    <b v="1"/>
    <n v="213"/>
    <b v="1"/>
    <x v="6"/>
    <n v="118"/>
    <n v="110.35209999999999"/>
    <x v="1"/>
  </r>
  <r>
    <n v="3148"/>
    <s v="The Aurora Project: A Sci-Fi Epic by Bella Poynton"/>
    <s v="Help fund The Aurora Project, an immersive science fiction epic."/>
    <n v="1800"/>
    <n v="2361"/>
    <x v="0"/>
    <x v="0"/>
    <x v="0"/>
    <n v="1412136000"/>
    <n v="1410278284"/>
    <b v="1"/>
    <n v="57"/>
    <b v="1"/>
    <x v="6"/>
    <n v="131"/>
    <n v="41.421100000000003"/>
    <x v="1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x v="0"/>
    <n v="1354845600"/>
    <n v="1352766300"/>
    <b v="1"/>
    <n v="25"/>
    <b v="1"/>
    <x v="6"/>
    <n v="104"/>
    <n v="52"/>
    <x v="1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x v="0"/>
    <n v="1295928000"/>
    <n v="1288160403"/>
    <b v="1"/>
    <n v="104"/>
    <b v="1"/>
    <x v="6"/>
    <n v="101"/>
    <n v="33.990400000000001"/>
    <x v="1"/>
  </r>
  <r>
    <n v="3151"/>
    <s v="&quot;The Holiday Bug&quot; 2014 Puppet Show"/>
    <s v="A Multi-Media Puppet Show, with large cable control puppets to tell a hilarious story for all ages."/>
    <n v="3500"/>
    <n v="3514"/>
    <x v="0"/>
    <x v="0"/>
    <x v="0"/>
    <n v="1410379774"/>
    <n v="1407787774"/>
    <b v="1"/>
    <n v="34"/>
    <b v="1"/>
    <x v="6"/>
    <n v="100"/>
    <n v="103.35290000000001"/>
    <x v="1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x v="1"/>
    <n v="1383425367"/>
    <n v="1380833367"/>
    <b v="1"/>
    <n v="67"/>
    <b v="1"/>
    <x v="6"/>
    <n v="106"/>
    <n v="34.790999999999997"/>
    <x v="1"/>
  </r>
  <r>
    <n v="3153"/>
    <s v="Terminator the Second"/>
    <s v="A stage production of Terminator 2: Judgment Day, composed entirely of the words of William Shakespeare"/>
    <n v="3000"/>
    <n v="10067.5"/>
    <x v="0"/>
    <x v="0"/>
    <x v="0"/>
    <n v="1304225940"/>
    <n v="1301542937"/>
    <b v="1"/>
    <n v="241"/>
    <b v="1"/>
    <x v="6"/>
    <n v="336"/>
    <n v="41.773899999999998"/>
    <x v="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x v="0"/>
    <n v="1333310458"/>
    <n v="1330722058"/>
    <b v="1"/>
    <n v="123"/>
    <b v="1"/>
    <x v="6"/>
    <n v="113"/>
    <n v="64.268299999999996"/>
    <x v="1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x v="1"/>
    <n v="1356004725"/>
    <n v="1353412725"/>
    <b v="1"/>
    <n v="302"/>
    <b v="1"/>
    <x v="6"/>
    <n v="189"/>
    <n v="31.209399999999999"/>
    <x v="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x v="0"/>
    <n v="1338591144"/>
    <n v="1335567144"/>
    <b v="1"/>
    <n v="89"/>
    <b v="1"/>
    <x v="6"/>
    <n v="102"/>
    <n v="62.921300000000002"/>
    <x v="1"/>
  </r>
  <r>
    <n v="3157"/>
    <s v="Summer FourPlay"/>
    <s v="Four Directors.  Four One Acts.  Four Genres.  For You."/>
    <n v="4000"/>
    <n v="4040"/>
    <x v="0"/>
    <x v="0"/>
    <x v="0"/>
    <n v="1405746000"/>
    <n v="1404932105"/>
    <b v="1"/>
    <n v="41"/>
    <b v="1"/>
    <x v="6"/>
    <n v="101"/>
    <n v="98.536600000000007"/>
    <x v="1"/>
  </r>
  <r>
    <n v="3158"/>
    <s v="Nursery Crimes"/>
    <s v="A 40s crime-noir play using nursery rhyme characters."/>
    <n v="5000"/>
    <n v="5700"/>
    <x v="0"/>
    <x v="0"/>
    <x v="0"/>
    <n v="1374523752"/>
    <n v="1371931752"/>
    <b v="1"/>
    <n v="69"/>
    <b v="1"/>
    <x v="6"/>
    <n v="114"/>
    <n v="82.608699999999999"/>
    <x v="1"/>
  </r>
  <r>
    <n v="3159"/>
    <s v="Waxwing: A New Play"/>
    <s v="WAXWING is an exciting new world premiere of mythic (perhaps even apocalyptic!) proportions."/>
    <n v="1500"/>
    <n v="2002.22"/>
    <x v="0"/>
    <x v="0"/>
    <x v="0"/>
    <n v="1326927600"/>
    <n v="1323221761"/>
    <b v="1"/>
    <n v="52"/>
    <b v="1"/>
    <x v="6"/>
    <n v="133"/>
    <n v="38.504199999999997"/>
    <x v="1"/>
  </r>
  <r>
    <n v="3160"/>
    <s v="We Play Chekhov"/>
    <s v="Two stories by Anton Chekhov adapted for the stage and performed back-to-back in a stunning live theatrical performance."/>
    <n v="4500"/>
    <n v="4569"/>
    <x v="0"/>
    <x v="0"/>
    <x v="0"/>
    <n v="1407905940"/>
    <n v="1405923687"/>
    <b v="1"/>
    <n v="57"/>
    <b v="1"/>
    <x v="6"/>
    <n v="102"/>
    <n v="80.157899999999998"/>
    <x v="1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x v="1"/>
    <n v="1413377522"/>
    <n v="1410785522"/>
    <b v="1"/>
    <n v="74"/>
    <b v="1"/>
    <x v="6"/>
    <n v="105"/>
    <n v="28.4054"/>
    <x v="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x v="0"/>
    <n v="1404698400"/>
    <n v="1402331262"/>
    <b v="1"/>
    <n v="63"/>
    <b v="1"/>
    <x v="6"/>
    <n v="127"/>
    <n v="80.730199999999996"/>
    <x v="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x v="0"/>
    <n v="1402855525"/>
    <n v="1400263525"/>
    <b v="1"/>
    <n v="72"/>
    <b v="1"/>
    <x v="6"/>
    <n v="111"/>
    <n v="200.6944"/>
    <x v="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x v="0"/>
    <n v="1402341615"/>
    <n v="1399490415"/>
    <b v="1"/>
    <n v="71"/>
    <b v="1"/>
    <x v="6"/>
    <n v="107"/>
    <n v="37.591500000000003"/>
    <x v="1"/>
  </r>
  <r>
    <n v="3165"/>
    <s v="THE MOON PLAY"/>
    <s v="THE MOON PLAY is a new play written by Carolyn Gilliam. The play follows an astronaut on the moon who has lost his reason to explore."/>
    <n v="750"/>
    <n v="1220"/>
    <x v="0"/>
    <x v="0"/>
    <x v="0"/>
    <n v="1304395140"/>
    <n v="1302493760"/>
    <b v="1"/>
    <n v="21"/>
    <b v="1"/>
    <x v="6"/>
    <n v="163"/>
    <n v="58.095199999999998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x v="0"/>
    <n v="1416988740"/>
    <n v="1414514153"/>
    <b v="1"/>
    <n v="930"/>
    <b v="1"/>
    <x v="6"/>
    <n v="160"/>
    <n v="60.300899999999999"/>
    <x v="1"/>
  </r>
  <r>
    <n v="3167"/>
    <s v="Destiny is Judd Nelson: a new play at FringeNYC"/>
    <s v="What is destiny? Explore it with us this August at FringeNYC."/>
    <n v="3000"/>
    <n v="3485"/>
    <x v="0"/>
    <x v="0"/>
    <x v="0"/>
    <n v="1406952781"/>
    <n v="1405743181"/>
    <b v="1"/>
    <n v="55"/>
    <b v="1"/>
    <x v="6"/>
    <n v="116"/>
    <n v="63.363599999999998"/>
    <x v="1"/>
  </r>
  <r>
    <n v="3168"/>
    <s v="Cosmicomics"/>
    <s v="A dazzling aerial show that brings to life the whimsical and romantic short stories of beloved fantasy author Italo Calvino."/>
    <n v="2500"/>
    <n v="3105"/>
    <x v="0"/>
    <x v="0"/>
    <x v="0"/>
    <n v="1402696800"/>
    <n v="1399948353"/>
    <b v="1"/>
    <n v="61"/>
    <b v="1"/>
    <x v="6"/>
    <n v="124"/>
    <n v="50.901600000000002"/>
    <x v="1"/>
  </r>
  <r>
    <n v="3169"/>
    <s v="The Window"/>
    <s v="We're bringing The Window to the Cherry Lane Theater in January 2014."/>
    <n v="8000"/>
    <n v="8241"/>
    <x v="0"/>
    <x v="0"/>
    <x v="0"/>
    <n v="1386910740"/>
    <n v="1384364561"/>
    <b v="1"/>
    <n v="82"/>
    <b v="1"/>
    <x v="6"/>
    <n v="103"/>
    <n v="100.5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x v="0"/>
    <n v="1404273600"/>
    <n v="1401414944"/>
    <b v="1"/>
    <n v="71"/>
    <b v="1"/>
    <x v="6"/>
    <n v="112"/>
    <n v="31.619700000000002"/>
    <x v="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x v="1"/>
    <n v="1462545358"/>
    <n v="1459953358"/>
    <b v="1"/>
    <n v="117"/>
    <b v="1"/>
    <x v="6"/>
    <n v="109"/>
    <n v="65.102599999999995"/>
    <x v="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x v="0"/>
    <n v="1329240668"/>
    <n v="1326648668"/>
    <b v="1"/>
    <n v="29"/>
    <b v="1"/>
    <x v="6"/>
    <n v="115"/>
    <n v="79.310299999999998"/>
    <x v="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x v="0"/>
    <n v="1411765492"/>
    <n v="1409173492"/>
    <b v="1"/>
    <n v="74"/>
    <b v="1"/>
    <x v="6"/>
    <n v="103"/>
    <n v="139.1892"/>
    <x v="1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x v="0"/>
    <n v="1408999508"/>
    <n v="1407789908"/>
    <b v="1"/>
    <n v="23"/>
    <b v="1"/>
    <x v="6"/>
    <n v="101"/>
    <n v="131.91300000000001"/>
    <x v="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x v="0"/>
    <n v="1297977427"/>
    <n v="1292793427"/>
    <b v="1"/>
    <n v="60"/>
    <b v="1"/>
    <x v="6"/>
    <n v="110"/>
    <n v="91.3"/>
    <x v="1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x v="0"/>
    <n v="1376838000"/>
    <n v="1374531631"/>
    <b v="1"/>
    <n v="55"/>
    <b v="1"/>
    <x v="6"/>
    <n v="115"/>
    <n v="39.672699999999999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x v="0"/>
    <n v="1403366409"/>
    <n v="1400774409"/>
    <b v="1"/>
    <n v="51"/>
    <b v="1"/>
    <x v="6"/>
    <n v="117"/>
    <n v="57.548999999999999"/>
    <x v="1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x v="1"/>
    <n v="1405521075"/>
    <n v="1402929075"/>
    <b v="1"/>
    <n v="78"/>
    <b v="1"/>
    <x v="6"/>
    <n v="172"/>
    <n v="33.025599999999997"/>
    <x v="1"/>
  </r>
  <r>
    <n v="3179"/>
    <s v="I Do Wonder"/>
    <s v="A Sci-fi play in several vignettes that will narrate an alternate history in the mid-20th century."/>
    <n v="4200"/>
    <n v="4794.82"/>
    <x v="0"/>
    <x v="0"/>
    <x v="0"/>
    <n v="1367859071"/>
    <n v="1365699071"/>
    <b v="1"/>
    <n v="62"/>
    <b v="1"/>
    <x v="6"/>
    <n v="114"/>
    <n v="77.335800000000006"/>
    <x v="1"/>
  </r>
  <r>
    <n v="3180"/>
    <s v="Glass Mountain: An Original Fairytale"/>
    <s v="A new tale of witches, fairies, cat-hunters and and bone-boilers from London theatre company Broken Glass."/>
    <n v="1200"/>
    <n v="1437"/>
    <x v="0"/>
    <x v="1"/>
    <x v="1"/>
    <n v="1403258049"/>
    <n v="1400666049"/>
    <b v="1"/>
    <n v="45"/>
    <b v="1"/>
    <x v="6"/>
    <n v="120"/>
    <n v="31.933299999999999"/>
    <x v="1"/>
  </r>
  <r>
    <n v="3181"/>
    <s v="ENDURING SONG"/>
    <s v="ENDURING SONG by award-winning Bear Trap Theatre, is a sweeping historical epic about love, loss and family set in the First Crusade."/>
    <n v="500"/>
    <n v="545"/>
    <x v="0"/>
    <x v="1"/>
    <x v="1"/>
    <n v="1402848000"/>
    <n v="1400570787"/>
    <b v="1"/>
    <n v="15"/>
    <b v="1"/>
    <x v="6"/>
    <n v="109"/>
    <n v="36.333300000000001"/>
    <x v="1"/>
  </r>
  <r>
    <n v="3182"/>
    <s v="A Thought in Three Parts"/>
    <s v="FRANK, a newborn company, presents Wallace Shawn's famously unproduced,&quot;A Thought in Three Parts.&quot;_x000d_Be FRANK with us!"/>
    <n v="7000"/>
    <n v="7062"/>
    <x v="0"/>
    <x v="0"/>
    <x v="0"/>
    <n v="1328029200"/>
    <n v="1323211621"/>
    <b v="1"/>
    <n v="151"/>
    <b v="1"/>
    <x v="6"/>
    <n v="101"/>
    <n v="46.7682"/>
    <x v="1"/>
  </r>
  <r>
    <n v="3183"/>
    <s v="The Seagull on The River"/>
    <s v="Anton Chekhov's The Seagull. An outdoor Amphitheater in Manhattan. Trees. A River. Daybreak."/>
    <n v="2500"/>
    <n v="2725"/>
    <x v="0"/>
    <x v="0"/>
    <x v="0"/>
    <n v="1377284669"/>
    <n v="1375729469"/>
    <b v="1"/>
    <n v="68"/>
    <b v="1"/>
    <x v="6"/>
    <n v="109"/>
    <n v="40.073500000000003"/>
    <x v="1"/>
  </r>
  <r>
    <n v="3184"/>
    <s v="Equus at Frenetic Theatre"/>
    <s v="Equus is the story of a psychiatrist treating a teenaged boy who blinds six horses with a metal spike."/>
    <n v="4300"/>
    <n v="4610"/>
    <x v="0"/>
    <x v="0"/>
    <x v="0"/>
    <n v="1404258631"/>
    <n v="1401666631"/>
    <b v="1"/>
    <n v="46"/>
    <b v="1"/>
    <x v="6"/>
    <n v="107"/>
    <n v="100.2174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x v="1"/>
    <n v="1405553241"/>
    <n v="1404948441"/>
    <b v="1"/>
    <n v="24"/>
    <b v="1"/>
    <x v="6"/>
    <n v="100"/>
    <n v="41.666699999999999"/>
    <x v="1"/>
  </r>
  <r>
    <n v="3186"/>
    <s v="Honest"/>
    <s v="Honest is an exciting and dark new play by Bristol based writer Alice Nicholas, touring the South of England and London this October."/>
    <n v="3200"/>
    <n v="3270"/>
    <x v="0"/>
    <x v="1"/>
    <x v="1"/>
    <n v="1410901200"/>
    <n v="1408313438"/>
    <b v="1"/>
    <n v="70"/>
    <b v="1"/>
    <x v="6"/>
    <n v="102"/>
    <n v="46.714300000000001"/>
    <x v="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x v="0"/>
    <n v="1407167973"/>
    <n v="1405439973"/>
    <b v="1"/>
    <n v="244"/>
    <b v="1"/>
    <x v="6"/>
    <n v="116"/>
    <n v="71.491799999999998"/>
    <x v="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x v="1"/>
    <n v="1433930302"/>
    <n v="1432115902"/>
    <b v="0"/>
    <n v="9"/>
    <b v="0"/>
    <x v="40"/>
    <n v="65"/>
    <n v="14.4444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x v="9"/>
    <n v="1432455532"/>
    <n v="1429863532"/>
    <b v="0"/>
    <n v="19"/>
    <b v="0"/>
    <x v="40"/>
    <n v="12"/>
    <n v="356.84210000000002"/>
    <x v="1"/>
  </r>
  <r>
    <n v="3190"/>
    <s v="Call It A Day Productions - THE LIFE"/>
    <s v="Call It A Day Productions is putting on their first full production in December and every little bit helps!"/>
    <n v="4000"/>
    <n v="0"/>
    <x v="2"/>
    <x v="5"/>
    <x v="5"/>
    <n v="1481258275"/>
    <n v="1478662675"/>
    <b v="0"/>
    <n v="0"/>
    <b v="0"/>
    <x v="40"/>
    <n v="0"/>
    <s v="no backers"/>
    <x v="1"/>
  </r>
  <r>
    <n v="3191"/>
    <s v="Decree 770: Europa"/>
    <s v="A brand new musical about the ban of contraception and abortion in Romania and the revolution that ended it all in 1989."/>
    <n v="3750"/>
    <n v="151"/>
    <x v="2"/>
    <x v="0"/>
    <x v="0"/>
    <n v="1471370869"/>
    <n v="1466186869"/>
    <b v="0"/>
    <n v="4"/>
    <b v="0"/>
    <x v="40"/>
    <n v="4"/>
    <n v="37.75"/>
    <x v="1"/>
  </r>
  <r>
    <n v="3192"/>
    <s v="Arts in Conflict"/>
    <s v="This project challenges social issues affecting young people in areas of deprivation within the Belfast area (Northern Ireland)."/>
    <n v="10000"/>
    <n v="102"/>
    <x v="2"/>
    <x v="1"/>
    <x v="1"/>
    <n v="1425160800"/>
    <n v="1421274859"/>
    <b v="0"/>
    <n v="8"/>
    <b v="0"/>
    <x v="40"/>
    <n v="1"/>
    <n v="12.75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x v="1"/>
    <n v="1424474056"/>
    <n v="1420586056"/>
    <b v="0"/>
    <n v="24"/>
    <b v="0"/>
    <x v="40"/>
    <n v="12"/>
    <n v="24.458300000000001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x v="0"/>
    <n v="1437960598"/>
    <n v="1435368598"/>
    <b v="0"/>
    <n v="0"/>
    <b v="0"/>
    <x v="40"/>
    <n v="0"/>
    <s v="no backers"/>
    <x v="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x v="0"/>
    <n v="1423750542"/>
    <n v="1421158542"/>
    <b v="0"/>
    <n v="39"/>
    <b v="0"/>
    <x v="40"/>
    <n v="59"/>
    <n v="53.076900000000002"/>
    <x v="1"/>
  </r>
  <r>
    <n v="3196"/>
    <s v="Our Modern Lives"/>
    <s v="Help five college students as they journey to bring their groundbreaking new musical &quot;Our Modern Lives&quot; to Broadway!"/>
    <n v="3000000"/>
    <n v="1800"/>
    <x v="2"/>
    <x v="0"/>
    <x v="0"/>
    <n v="1438437600"/>
    <n v="1433254875"/>
    <b v="0"/>
    <n v="6"/>
    <b v="0"/>
    <x v="40"/>
    <n v="0"/>
    <n v="300"/>
    <x v="1"/>
  </r>
  <r>
    <n v="3197"/>
    <s v="Mirror, mirror on the wall"/>
    <s v="This years most important stage project for young artists in our region. www.ungespor.no"/>
    <n v="10000"/>
    <n v="1145"/>
    <x v="2"/>
    <x v="10"/>
    <x v="8"/>
    <n v="1423050618"/>
    <n v="1420458618"/>
    <b v="0"/>
    <n v="4"/>
    <b v="0"/>
    <x v="40"/>
    <n v="11"/>
    <n v="286.25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x v="7"/>
    <n v="1424081477"/>
    <n v="1420798277"/>
    <b v="0"/>
    <n v="3"/>
    <b v="0"/>
    <x v="40"/>
    <n v="0"/>
    <n v="36.666699999999999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x v="0"/>
    <n v="1410037200"/>
    <n v="1407435418"/>
    <b v="0"/>
    <n v="53"/>
    <b v="0"/>
    <x v="40"/>
    <n v="52"/>
    <n v="49.207500000000003"/>
    <x v="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x v="0"/>
    <n v="1461994440"/>
    <n v="1459410101"/>
    <b v="0"/>
    <n v="1"/>
    <b v="0"/>
    <x v="40"/>
    <n v="0"/>
    <n v="1"/>
    <x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x v="1"/>
    <n v="1409509477"/>
    <n v="1407695077"/>
    <b v="0"/>
    <n v="2"/>
    <b v="0"/>
    <x v="40"/>
    <n v="1"/>
    <n v="12.5"/>
    <x v="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x v="0"/>
    <n v="1450072740"/>
    <n v="1445027346"/>
    <b v="0"/>
    <n v="25"/>
    <b v="0"/>
    <x v="40"/>
    <n v="55"/>
    <n v="109.04"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x v="0"/>
    <n v="1443224622"/>
    <n v="1440632622"/>
    <b v="0"/>
    <n v="6"/>
    <b v="0"/>
    <x v="40"/>
    <n v="25"/>
    <n v="41.666699999999999"/>
    <x v="1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x v="0"/>
    <n v="1437149640"/>
    <n v="1434558479"/>
    <b v="0"/>
    <n v="0"/>
    <b v="0"/>
    <x v="40"/>
    <n v="0"/>
    <s v="no backers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x v="1"/>
    <n v="1430470772"/>
    <n v="1427878772"/>
    <b v="0"/>
    <n v="12"/>
    <b v="0"/>
    <x v="40"/>
    <n v="3"/>
    <n v="22.75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x v="0"/>
    <n v="1442644651"/>
    <n v="1440052651"/>
    <b v="0"/>
    <n v="0"/>
    <b v="0"/>
    <x v="40"/>
    <n v="0"/>
    <s v="no backers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x v="0"/>
    <n v="1429767607"/>
    <n v="1424587207"/>
    <b v="0"/>
    <n v="36"/>
    <b v="0"/>
    <x v="40"/>
    <n v="46"/>
    <n v="70.833299999999994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x v="0"/>
    <n v="1406557877"/>
    <n v="1404743477"/>
    <b v="1"/>
    <n v="82"/>
    <b v="1"/>
    <x v="6"/>
    <n v="104"/>
    <n v="63.1098"/>
    <x v="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x v="0"/>
    <n v="1403305200"/>
    <n v="1400512658"/>
    <b v="1"/>
    <n v="226"/>
    <b v="1"/>
    <x v="6"/>
    <n v="119"/>
    <n v="50.158000000000001"/>
    <x v="1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x v="0"/>
    <n v="1338523140"/>
    <n v="1334442519"/>
    <b v="1"/>
    <n v="60"/>
    <b v="1"/>
    <x v="6"/>
    <n v="126"/>
    <n v="62.883299999999998"/>
    <x v="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x v="0"/>
    <n v="1408068000"/>
    <n v="1405346680"/>
    <b v="1"/>
    <n v="322"/>
    <b v="1"/>
    <x v="6"/>
    <n v="120"/>
    <n v="85.531099999999995"/>
    <x v="1"/>
  </r>
  <r>
    <n v="3212"/>
    <s v="Campo Maldito"/>
    <s v="Help us bring our production of Campo Maldito to New York AND San Francisco!"/>
    <n v="4000"/>
    <n v="5050"/>
    <x v="0"/>
    <x v="0"/>
    <x v="0"/>
    <n v="1407524751"/>
    <n v="1404932751"/>
    <b v="1"/>
    <n v="94"/>
    <b v="1"/>
    <x v="6"/>
    <n v="126"/>
    <n v="53.723399999999998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x v="1"/>
    <n v="1437934759"/>
    <n v="1434478759"/>
    <b v="1"/>
    <n v="47"/>
    <b v="1"/>
    <x v="6"/>
    <n v="100"/>
    <n v="127.8085"/>
    <x v="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x v="1"/>
    <n v="1452038100"/>
    <n v="1448823673"/>
    <b v="1"/>
    <n v="115"/>
    <b v="1"/>
    <x v="6"/>
    <n v="102"/>
    <n v="106.57389999999999"/>
    <x v="1"/>
  </r>
  <r>
    <n v="3215"/>
    <s v="Colt Coeur's 6th Season"/>
    <s v="2 world premieres:_x000d_HOW TO LIVE ON EARTH by MJ Kaufman_x000d_ / CAL IN CAMO by William Francis Hoffman_x000d_+ workshops of 7 more plays!"/>
    <n v="35000"/>
    <n v="35123"/>
    <x v="0"/>
    <x v="0"/>
    <x v="0"/>
    <n v="1441857540"/>
    <n v="1438617471"/>
    <b v="1"/>
    <n v="134"/>
    <b v="1"/>
    <x v="6"/>
    <n v="100"/>
    <n v="262.11189999999999"/>
    <x v="1"/>
  </r>
  <r>
    <n v="3216"/>
    <s v="BRUTE"/>
    <s v="Brute (winner of the 2015 IdeasTap Underbelly Award) is new writing based on the true story of a rather twisted, horrible schoolgirl."/>
    <n v="2000"/>
    <n v="2001"/>
    <x v="0"/>
    <x v="1"/>
    <x v="1"/>
    <n v="1436625000"/>
    <n v="1433934371"/>
    <b v="1"/>
    <n v="35"/>
    <b v="1"/>
    <x v="6"/>
    <n v="100"/>
    <n v="57.171399999999998"/>
    <x v="1"/>
  </r>
  <r>
    <n v="3217"/>
    <s v="Wake Up Call @ IRT Theater"/>
    <s v="Wake Up Call is a comedic play about a group of hotel employees working on Christmas Eve."/>
    <n v="4500"/>
    <n v="5221"/>
    <x v="0"/>
    <x v="0"/>
    <x v="0"/>
    <n v="1478264784"/>
    <n v="1475672784"/>
    <b v="1"/>
    <n v="104"/>
    <b v="1"/>
    <x v="6"/>
    <n v="116"/>
    <n v="50.201900000000002"/>
    <x v="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x v="1"/>
    <n v="1419984000"/>
    <n v="1417132986"/>
    <b v="1"/>
    <n v="184"/>
    <b v="1"/>
    <x v="6"/>
    <n v="102"/>
    <n v="66.587000000000003"/>
    <x v="1"/>
  </r>
  <r>
    <n v="3219"/>
    <s v="Eyes Closed - The First In-Dream Theater Experience"/>
    <s v="Eyes Closed is a collaborative play and docudrama about New Yorkers and their dreams."/>
    <n v="20000"/>
    <n v="20022"/>
    <x v="0"/>
    <x v="0"/>
    <x v="0"/>
    <n v="1427063747"/>
    <n v="1424043347"/>
    <b v="1"/>
    <n v="119"/>
    <b v="1"/>
    <x v="6"/>
    <n v="100"/>
    <n v="168.25210000000001"/>
    <x v="1"/>
  </r>
  <r>
    <n v="3220"/>
    <s v="Burners"/>
    <s v="A sci-fi thriller for the stage opening March 10 in Los Angeles."/>
    <n v="15000"/>
    <n v="15126"/>
    <x v="0"/>
    <x v="0"/>
    <x v="0"/>
    <n v="1489352400"/>
    <n v="1486411204"/>
    <b v="1"/>
    <n v="59"/>
    <b v="1"/>
    <x v="6"/>
    <n v="101"/>
    <n v="256.37290000000002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x v="1"/>
    <n v="1436114603"/>
    <n v="1433090603"/>
    <b v="1"/>
    <n v="113"/>
    <b v="1"/>
    <x v="6"/>
    <n v="103"/>
    <n v="36.610599999999998"/>
    <x v="1"/>
  </r>
  <r>
    <n v="3222"/>
    <s v="Shakespeare in ASL - and FREE for everyone"/>
    <s v="Shakespeare's classic re-imagined as a spoken and signed production for deaf and hearing audiences"/>
    <n v="2500"/>
    <n v="3120"/>
    <x v="0"/>
    <x v="0"/>
    <x v="0"/>
    <n v="1445722140"/>
    <n v="1443016697"/>
    <b v="1"/>
    <n v="84"/>
    <b v="1"/>
    <x v="6"/>
    <n v="125"/>
    <n v="37.142899999999997"/>
    <x v="1"/>
  </r>
  <r>
    <n v="3223"/>
    <s v="Good People by David Lindsay-Abaire at Waterfront Playhouse"/>
    <s v="Bringing David Lindsay-Abaire's award-winning story of our times to the East Bay."/>
    <n v="3100"/>
    <n v="3395"/>
    <x v="0"/>
    <x v="0"/>
    <x v="0"/>
    <n v="1440100976"/>
    <n v="1437508976"/>
    <b v="1"/>
    <n v="74"/>
    <b v="1"/>
    <x v="6"/>
    <n v="110"/>
    <n v="45.878399999999999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x v="0"/>
    <n v="1484024400"/>
    <n v="1479932713"/>
    <b v="1"/>
    <n v="216"/>
    <b v="1"/>
    <x v="6"/>
    <n v="102"/>
    <n v="141.71299999999999"/>
    <x v="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x v="0"/>
    <n v="1464987600"/>
    <n v="1463145938"/>
    <b v="1"/>
    <n v="39"/>
    <b v="1"/>
    <x v="6"/>
    <n v="102"/>
    <n v="52.487200000000001"/>
    <x v="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x v="1"/>
    <n v="1446213612"/>
    <n v="1443621612"/>
    <b v="1"/>
    <n v="21"/>
    <b v="1"/>
    <x v="6"/>
    <n v="104"/>
    <n v="59.523800000000001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x v="1"/>
    <n v="1484687436"/>
    <n v="1482095436"/>
    <b v="0"/>
    <n v="30"/>
    <b v="1"/>
    <x v="6"/>
    <n v="125"/>
    <n v="50"/>
    <x v="1"/>
  </r>
  <r>
    <n v="3228"/>
    <s v="Hear Me Roar: A Season of Powerful Women"/>
    <s v="A Season of Powerful Women. A Season of Defiance."/>
    <n v="7000"/>
    <n v="7164"/>
    <x v="0"/>
    <x v="0"/>
    <x v="0"/>
    <n v="1450328340"/>
    <n v="1447606884"/>
    <b v="1"/>
    <n v="37"/>
    <b v="1"/>
    <x v="6"/>
    <n v="102"/>
    <n v="193.6216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x v="0"/>
    <n v="1416470398"/>
    <n v="1413874798"/>
    <b v="1"/>
    <n v="202"/>
    <b v="1"/>
    <x v="6"/>
    <n v="108"/>
    <n v="106.797"/>
    <x v="1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x v="0"/>
    <n v="1412135940"/>
    <n v="1410840126"/>
    <b v="1"/>
    <n v="37"/>
    <b v="1"/>
    <x v="6"/>
    <n v="110"/>
    <n v="77.216200000000001"/>
    <x v="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x v="0"/>
    <n v="1460846347"/>
    <n v="1458254347"/>
    <b v="0"/>
    <n v="28"/>
    <b v="1"/>
    <x v="6"/>
    <n v="161"/>
    <n v="57.5"/>
    <x v="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x v="0"/>
    <n v="1462334340"/>
    <n v="1459711917"/>
    <b v="1"/>
    <n v="26"/>
    <b v="1"/>
    <x v="6"/>
    <n v="131"/>
    <n v="50.461500000000001"/>
    <x v="1"/>
  </r>
  <r>
    <n v="3233"/>
    <s v="64 Squares"/>
    <s v="64 Squares is an autobiographical one-man exploration of the internal chess game played to reconcile relationships."/>
    <n v="5000"/>
    <n v="5940"/>
    <x v="0"/>
    <x v="0"/>
    <x v="0"/>
    <n v="1488482355"/>
    <n v="1485890355"/>
    <b v="0"/>
    <n v="61"/>
    <b v="1"/>
    <x v="6"/>
    <n v="119"/>
    <n v="97.37699999999999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x v="1"/>
    <n v="1485991860"/>
    <n v="1483124208"/>
    <b v="0"/>
    <n v="115"/>
    <b v="1"/>
    <x v="6"/>
    <n v="100"/>
    <n v="34.919199999999996"/>
    <x v="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x v="0"/>
    <n v="1467361251"/>
    <n v="1464769251"/>
    <b v="1"/>
    <n v="181"/>
    <b v="1"/>
    <x v="6"/>
    <n v="103"/>
    <n v="85.5304"/>
    <x v="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x v="0"/>
    <n v="1482962433"/>
    <n v="1480370433"/>
    <b v="0"/>
    <n v="110"/>
    <b v="1"/>
    <x v="6"/>
    <n v="101"/>
    <n v="182.9091"/>
    <x v="1"/>
  </r>
  <r>
    <n v="3237"/>
    <s v="Celebrating 20 years of The 24 Hour Plays around the world!"/>
    <s v="An annual campaign supporting our intensive for artists 25 and under."/>
    <n v="35000"/>
    <n v="35275.64"/>
    <x v="0"/>
    <x v="0"/>
    <x v="0"/>
    <n v="1443499140"/>
    <n v="1441452184"/>
    <b v="1"/>
    <n v="269"/>
    <b v="1"/>
    <x v="6"/>
    <n v="101"/>
    <n v="131.1362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x v="1"/>
    <n v="1435752898"/>
    <n v="1433160898"/>
    <b v="1"/>
    <n v="79"/>
    <b v="1"/>
    <x v="6"/>
    <n v="112"/>
    <n v="39.810099999999998"/>
    <x v="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x v="1"/>
    <n v="1445817540"/>
    <n v="1443665293"/>
    <b v="1"/>
    <n v="104"/>
    <b v="1"/>
    <x v="6"/>
    <n v="106"/>
    <n v="59.701700000000002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x v="1"/>
    <n v="1487286000"/>
    <n v="1484843948"/>
    <b v="0"/>
    <n v="34"/>
    <b v="1"/>
    <x v="6"/>
    <n v="101"/>
    <n v="88.735299999999995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x v="0"/>
    <n v="1413269940"/>
    <n v="1410421670"/>
    <b v="1"/>
    <n v="167"/>
    <b v="1"/>
    <x v="6"/>
    <n v="115"/>
    <n v="58.688600000000001"/>
    <x v="1"/>
  </r>
  <r>
    <n v="3242"/>
    <s v="First Day Off in a Long Time by Brian Finkelstein"/>
    <s v="First Day Off in a Long Time is a comedy show...            _x000d_About suicide."/>
    <n v="10000"/>
    <n v="12730.42"/>
    <x v="0"/>
    <x v="0"/>
    <x v="0"/>
    <n v="1411150092"/>
    <n v="1408558092"/>
    <b v="1"/>
    <n v="183"/>
    <b v="1"/>
    <x v="6"/>
    <n v="127"/>
    <n v="69.565100000000001"/>
    <x v="1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x v="0"/>
    <n v="1444348800"/>
    <n v="1442283562"/>
    <b v="1"/>
    <n v="71"/>
    <b v="1"/>
    <x v="6"/>
    <n v="103"/>
    <n v="115.8732"/>
    <x v="1"/>
  </r>
  <r>
    <n v="3244"/>
    <s v="'Time Please'"/>
    <s v="'Time Please' is a black comedy set in a failing public house in a run-down part of town, where things are about to get messy."/>
    <n v="1600"/>
    <n v="1647"/>
    <x v="0"/>
    <x v="1"/>
    <x v="1"/>
    <n v="1480613982"/>
    <n v="1478018382"/>
    <b v="0"/>
    <n v="69"/>
    <b v="1"/>
    <x v="6"/>
    <n v="103"/>
    <n v="23.869599999999998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x v="0"/>
    <n v="1434074400"/>
    <n v="1431354258"/>
    <b v="0"/>
    <n v="270"/>
    <b v="1"/>
    <x v="6"/>
    <n v="104"/>
    <n v="81.125900000000001"/>
    <x v="1"/>
  </r>
  <r>
    <n v="3246"/>
    <s v="The Gray Man"/>
    <s v="The Gray Man isnâ€™t real. Heâ€™s a ghost story, a boogeyman, a tale mothers make up to keep their children safe."/>
    <n v="10000"/>
    <n v="11122"/>
    <x v="0"/>
    <x v="0"/>
    <x v="0"/>
    <n v="1442030340"/>
    <n v="1439551200"/>
    <b v="1"/>
    <n v="193"/>
    <b v="1"/>
    <x v="6"/>
    <n v="111"/>
    <n v="57.626899999999999"/>
    <x v="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x v="1"/>
    <n v="1436696712"/>
    <n v="1434104712"/>
    <b v="1"/>
    <n v="57"/>
    <b v="1"/>
    <x v="6"/>
    <n v="106"/>
    <n v="46.4298"/>
    <x v="1"/>
  </r>
  <r>
    <n v="3248"/>
    <s v="Honest Accomplice Theatre 2015-16 Season"/>
    <s v="Honest Accomplice Theatre produces theatre for social change."/>
    <n v="12000"/>
    <n v="12095"/>
    <x v="0"/>
    <x v="0"/>
    <x v="0"/>
    <n v="1428178757"/>
    <n v="1425590357"/>
    <b v="1"/>
    <n v="200"/>
    <b v="1"/>
    <x v="6"/>
    <n v="101"/>
    <n v="60.475000000000001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x v="0"/>
    <n v="1434822914"/>
    <n v="1432230914"/>
    <b v="1"/>
    <n v="88"/>
    <b v="1"/>
    <x v="6"/>
    <n v="105"/>
    <n v="65.579499999999996"/>
    <x v="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x v="0"/>
    <n v="1415213324"/>
    <n v="1412617724"/>
    <b v="1"/>
    <n v="213"/>
    <b v="1"/>
    <x v="6"/>
    <n v="102"/>
    <n v="119.1925"/>
    <x v="1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x v="0"/>
    <n v="1434907966"/>
    <n v="1432315966"/>
    <b v="1"/>
    <n v="20"/>
    <b v="1"/>
    <x v="6"/>
    <n v="111"/>
    <n v="83.05"/>
    <x v="1"/>
  </r>
  <r>
    <n v="3252"/>
    <s v="Modern Love"/>
    <s v="How do we navigate the boundaries between friendship, sexual intimacy and obsessive desire?"/>
    <n v="2250"/>
    <n v="2876"/>
    <x v="0"/>
    <x v="1"/>
    <x v="1"/>
    <n v="1473247240"/>
    <n v="1470655240"/>
    <b v="1"/>
    <n v="50"/>
    <b v="1"/>
    <x v="6"/>
    <n v="128"/>
    <n v="57.52"/>
    <x v="1"/>
  </r>
  <r>
    <n v="3253"/>
    <s v="EMPATHITRAX, a new play by Ana Nogueira"/>
    <s v="Can you ever truly feel what someone else is feeling?_x000d_Do you want to?"/>
    <n v="20000"/>
    <n v="20365"/>
    <x v="0"/>
    <x v="0"/>
    <x v="0"/>
    <n v="1473306300"/>
    <n v="1471701028"/>
    <b v="1"/>
    <n v="115"/>
    <b v="1"/>
    <x v="6"/>
    <n v="102"/>
    <n v="177.08699999999999"/>
    <x v="1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x v="1"/>
    <n v="1427331809"/>
    <n v="1424743409"/>
    <b v="1"/>
    <n v="186"/>
    <b v="1"/>
    <x v="6"/>
    <n v="101"/>
    <n v="70.771500000000003"/>
    <x v="1"/>
  </r>
  <r>
    <n v="3255"/>
    <s v="Henry V"/>
    <s v="5 Actors, 30 Characters, 90 Minutes._x000d_Let us transport you from London to the fields of Agincourt, using the power of your imagination."/>
    <n v="300"/>
    <n v="525"/>
    <x v="0"/>
    <x v="1"/>
    <x v="1"/>
    <n v="1412706375"/>
    <n v="1410114375"/>
    <b v="1"/>
    <n v="18"/>
    <b v="1"/>
    <x v="6"/>
    <n v="175"/>
    <n v="29.166699999999999"/>
    <x v="1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x v="0"/>
    <n v="1433995140"/>
    <n v="1432129577"/>
    <b v="1"/>
    <n v="176"/>
    <b v="1"/>
    <x v="6"/>
    <n v="128"/>
    <n v="72.761399999999995"/>
    <x v="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x v="1"/>
    <n v="1487769952"/>
    <n v="1485177952"/>
    <b v="0"/>
    <n v="41"/>
    <b v="1"/>
    <x v="6"/>
    <n v="106"/>
    <n v="51.853400000000001"/>
    <x v="1"/>
  </r>
  <r>
    <n v="3258"/>
    <s v="Bluebirds by Joe Brondo"/>
    <s v="A guy named Walt steals a book and plans to sell it to get his life on track... until his wife finds out."/>
    <n v="7000"/>
    <n v="7365"/>
    <x v="0"/>
    <x v="0"/>
    <x v="0"/>
    <n v="1420751861"/>
    <n v="1418159861"/>
    <b v="1"/>
    <n v="75"/>
    <b v="1"/>
    <x v="6"/>
    <n v="105"/>
    <n v="98.2"/>
    <x v="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x v="0"/>
    <n v="1475294340"/>
    <n v="1472753745"/>
    <b v="1"/>
    <n v="97"/>
    <b v="1"/>
    <x v="6"/>
    <n v="106"/>
    <n v="251.7381"/>
    <x v="1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x v="0"/>
    <n v="1448903318"/>
    <n v="1445875718"/>
    <b v="1"/>
    <n v="73"/>
    <b v="1"/>
    <x v="6"/>
    <n v="109"/>
    <n v="74.821899999999999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x v="0"/>
    <n v="1437067476"/>
    <n v="1434475476"/>
    <b v="1"/>
    <n v="49"/>
    <b v="1"/>
    <x v="6"/>
    <n v="100"/>
    <n v="67.653099999999995"/>
    <x v="1"/>
  </r>
  <r>
    <n v="3262"/>
    <s v="Prison Boxing: A New Play by Leah Joki"/>
    <s v="A one-woman theatrical exploration of the prison system and its inhabitants."/>
    <n v="12200"/>
    <n v="12571"/>
    <x v="0"/>
    <x v="0"/>
    <x v="0"/>
    <n v="1419220800"/>
    <n v="1416555262"/>
    <b v="1"/>
    <n v="134"/>
    <b v="1"/>
    <x v="6"/>
    <n v="103"/>
    <n v="93.813400000000001"/>
    <x v="1"/>
  </r>
  <r>
    <n v="3263"/>
    <s v="Titus Andronicus (with an all-female cast &amp; crew)"/>
    <s v="Shakespeare's bloodiest tragedy, performed and produced exclusively by women."/>
    <n v="2500"/>
    <n v="2804.16"/>
    <x v="0"/>
    <x v="0"/>
    <x v="0"/>
    <n v="1446238800"/>
    <n v="1444220588"/>
    <b v="1"/>
    <n v="68"/>
    <b v="1"/>
    <x v="6"/>
    <n v="112"/>
    <n v="41.2376"/>
    <x v="1"/>
  </r>
  <r>
    <n v="3264"/>
    <s v="Kapow-i GoGo at The PIT"/>
    <s v="The three part comedic saga of Kapow-i GoGo, who saves the world.  Again.  And again."/>
    <n v="2500"/>
    <n v="2575"/>
    <x v="0"/>
    <x v="0"/>
    <x v="0"/>
    <n v="1422482400"/>
    <n v="1421089938"/>
    <b v="1"/>
    <n v="49"/>
    <b v="1"/>
    <x v="6"/>
    <n v="103"/>
    <n v="52.551000000000002"/>
    <x v="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x v="3"/>
    <n v="1449162000"/>
    <n v="1446570315"/>
    <b v="1"/>
    <n v="63"/>
    <b v="1"/>
    <x v="6"/>
    <n v="164"/>
    <n v="70.285700000000006"/>
    <x v="1"/>
  </r>
  <r>
    <n v="3266"/>
    <s v="Macbeth"/>
    <s v="An original version of Shakespeare's masterpiece that emphasizes family and explores the destruction of blood ties"/>
    <n v="6000"/>
    <n v="7877"/>
    <x v="0"/>
    <x v="0"/>
    <x v="0"/>
    <n v="1434142800"/>
    <n v="1431435122"/>
    <b v="1"/>
    <n v="163"/>
    <b v="1"/>
    <x v="6"/>
    <n v="131"/>
    <n v="48.325200000000002"/>
    <x v="1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x v="0"/>
    <n v="1437156660"/>
    <n v="1434564660"/>
    <b v="1"/>
    <n v="288"/>
    <b v="1"/>
    <x v="6"/>
    <n v="102"/>
    <n v="53.177100000000003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x v="0"/>
    <n v="1472074928"/>
    <n v="1470692528"/>
    <b v="1"/>
    <n v="42"/>
    <b v="1"/>
    <x v="6"/>
    <n v="128"/>
    <n v="60.952399999999997"/>
    <x v="1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x v="1"/>
    <n v="1434452400"/>
    <n v="1431509397"/>
    <b v="1"/>
    <n v="70"/>
    <b v="1"/>
    <x v="6"/>
    <n v="102"/>
    <n v="116"/>
    <x v="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x v="1"/>
    <n v="1436705265"/>
    <n v="1434113265"/>
    <b v="1"/>
    <n v="30"/>
    <b v="1"/>
    <x v="6"/>
    <n v="102"/>
    <n v="61"/>
    <x v="1"/>
  </r>
  <r>
    <n v="3271"/>
    <s v="Saxon Court at Southwark Playhouse"/>
    <s v="A razor sharp satire to darken your Christmas."/>
    <n v="1500"/>
    <n v="1950"/>
    <x v="0"/>
    <x v="1"/>
    <x v="1"/>
    <n v="1414927775"/>
    <n v="1412332175"/>
    <b v="1"/>
    <n v="51"/>
    <b v="1"/>
    <x v="6"/>
    <n v="130"/>
    <n v="38.235300000000002"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x v="0"/>
    <n v="1446814809"/>
    <n v="1444219209"/>
    <b v="1"/>
    <n v="145"/>
    <b v="1"/>
    <x v="6"/>
    <n v="154"/>
    <n v="106.5034"/>
    <x v="1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x v="0"/>
    <n v="1473879600"/>
    <n v="1472498042"/>
    <b v="1"/>
    <n v="21"/>
    <b v="1"/>
    <x v="6"/>
    <n v="107"/>
    <n v="204.57140000000001"/>
    <x v="1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x v="0"/>
    <n v="1458075600"/>
    <n v="1454259272"/>
    <b v="1"/>
    <n v="286"/>
    <b v="1"/>
    <x v="6"/>
    <n v="101"/>
    <n v="54.912599999999998"/>
    <x v="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x v="0"/>
    <n v="1423456200"/>
    <n v="1421183271"/>
    <b v="1"/>
    <n v="12"/>
    <b v="1"/>
    <x v="6"/>
    <n v="100"/>
    <n v="150.41669999999999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x v="5"/>
    <n v="1459483140"/>
    <n v="1456526879"/>
    <b v="1"/>
    <n v="100"/>
    <b v="1"/>
    <x v="6"/>
    <n v="117"/>
    <n v="52.58"/>
    <x v="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x v="1"/>
    <n v="1416331406"/>
    <n v="1413735806"/>
    <b v="1"/>
    <n v="100"/>
    <b v="1"/>
    <x v="6"/>
    <n v="109"/>
    <n v="54.3"/>
    <x v="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x v="1"/>
    <n v="1433017303"/>
    <n v="1430425303"/>
    <b v="1"/>
    <n v="34"/>
    <b v="1"/>
    <x v="6"/>
    <n v="103"/>
    <n v="76.029399999999995"/>
    <x v="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x v="0"/>
    <n v="1459474059"/>
    <n v="1456885659"/>
    <b v="0"/>
    <n v="63"/>
    <b v="1"/>
    <x v="6"/>
    <n v="114"/>
    <n v="105.2063"/>
    <x v="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x v="0"/>
    <n v="1433134800"/>
    <n v="1430158198"/>
    <b v="0"/>
    <n v="30"/>
    <b v="1"/>
    <x v="6"/>
    <n v="103"/>
    <n v="68.666700000000006"/>
    <x v="1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x v="0"/>
    <n v="1441153705"/>
    <n v="1438561705"/>
    <b v="0"/>
    <n v="47"/>
    <b v="1"/>
    <x v="6"/>
    <n v="122"/>
    <n v="129.36170000000001"/>
    <x v="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x v="0"/>
    <n v="1461904788"/>
    <n v="1458103188"/>
    <b v="0"/>
    <n v="237"/>
    <b v="1"/>
    <x v="6"/>
    <n v="103"/>
    <n v="134.2637"/>
    <x v="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x v="1"/>
    <n v="1455138000"/>
    <n v="1452448298"/>
    <b v="0"/>
    <n v="47"/>
    <b v="1"/>
    <x v="6"/>
    <n v="105"/>
    <n v="17.829799999999999"/>
    <x v="1"/>
  </r>
  <r>
    <n v="3284"/>
    <s v="Help fund Black Enough!"/>
    <s v="Black Enough is an LSU student-staged performance exploring the effects of white supremacy on the black community."/>
    <n v="3000"/>
    <n v="3048"/>
    <x v="0"/>
    <x v="0"/>
    <x v="0"/>
    <n v="1454047140"/>
    <n v="1452546853"/>
    <b v="0"/>
    <n v="15"/>
    <b v="1"/>
    <x v="6"/>
    <n v="102"/>
    <n v="203.2"/>
    <x v="1"/>
  </r>
  <r>
    <n v="3285"/>
    <s v="By Morning"/>
    <s v="A new play by Matthew Gasda"/>
    <n v="4999"/>
    <n v="5604"/>
    <x v="0"/>
    <x v="0"/>
    <x v="0"/>
    <n v="1488258000"/>
    <n v="1485556626"/>
    <b v="0"/>
    <n v="81"/>
    <b v="1"/>
    <x v="6"/>
    <n v="112"/>
    <n v="69.185199999999995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x v="0"/>
    <n v="1471291782"/>
    <n v="1468699782"/>
    <b v="0"/>
    <n v="122"/>
    <b v="1"/>
    <x v="6"/>
    <n v="102"/>
    <n v="125.123"/>
    <x v="1"/>
  </r>
  <r>
    <n v="3287"/>
    <s v="Three Things: Stories About Life"/>
    <s v="An inspirational one-man play about crisis, community, and the search for wholeness."/>
    <n v="2500"/>
    <n v="2500"/>
    <x v="0"/>
    <x v="5"/>
    <x v="5"/>
    <n v="1448733628"/>
    <n v="1446573628"/>
    <b v="0"/>
    <n v="34"/>
    <b v="1"/>
    <x v="6"/>
    <n v="100"/>
    <n v="73.529399999999995"/>
    <x v="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x v="1"/>
    <n v="1466463600"/>
    <n v="1463337315"/>
    <b v="0"/>
    <n v="207"/>
    <b v="1"/>
    <x v="6"/>
    <n v="100"/>
    <n v="48.437100000000001"/>
    <x v="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x v="1"/>
    <n v="1487580602"/>
    <n v="1485161402"/>
    <b v="0"/>
    <n v="25"/>
    <b v="1"/>
    <x v="6"/>
    <n v="133"/>
    <n v="26.6084"/>
    <x v="1"/>
  </r>
  <r>
    <n v="3290"/>
    <s v="Get JunkBox Theatre To Edinburgh Fringe!"/>
    <s v="Pregnancy. Viagra. Murder. Nutella. What more could you want?_x000d__x000d_Help get JunkBox Theatre to Edinburgh Fringe 2017!"/>
    <n v="2000"/>
    <n v="2424"/>
    <x v="0"/>
    <x v="1"/>
    <x v="1"/>
    <n v="1489234891"/>
    <n v="1486642891"/>
    <b v="0"/>
    <n v="72"/>
    <b v="1"/>
    <x v="6"/>
    <n v="121"/>
    <n v="33.666699999999999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x v="0"/>
    <n v="1442462340"/>
    <n v="1439743900"/>
    <b v="0"/>
    <n v="14"/>
    <b v="1"/>
    <x v="6"/>
    <n v="114"/>
    <n v="40.714300000000001"/>
    <x v="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x v="1"/>
    <n v="1449257348"/>
    <n v="1444069748"/>
    <b v="0"/>
    <n v="15"/>
    <b v="1"/>
    <x v="6"/>
    <n v="286"/>
    <n v="19.2667"/>
    <x v="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x v="4"/>
    <n v="1488622352"/>
    <n v="1486030352"/>
    <b v="0"/>
    <n v="91"/>
    <b v="1"/>
    <x v="6"/>
    <n v="170"/>
    <n v="84.285700000000006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x v="1"/>
    <n v="1434459554"/>
    <n v="1431867554"/>
    <b v="0"/>
    <n v="24"/>
    <b v="1"/>
    <x v="6"/>
    <n v="118"/>
    <n v="29.583300000000001"/>
    <x v="1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x v="1"/>
    <n v="1474886229"/>
    <n v="1472294229"/>
    <b v="0"/>
    <n v="27"/>
    <b v="1"/>
    <x v="6"/>
    <n v="103"/>
    <n v="26.667000000000002"/>
    <x v="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x v="1"/>
    <n v="1448229600"/>
    <n v="1446401372"/>
    <b v="0"/>
    <n v="47"/>
    <b v="1"/>
    <x v="6"/>
    <n v="144"/>
    <n v="45.978700000000003"/>
    <x v="1"/>
  </r>
  <r>
    <n v="3297"/>
    <s v="MY EYES WENT DARK"/>
    <s v="A father loses his family in a freak plane crash and goes on to murder the air traffic controller he holds responsible."/>
    <n v="5500"/>
    <n v="5504"/>
    <x v="0"/>
    <x v="1"/>
    <x v="1"/>
    <n v="1438037940"/>
    <n v="1436380256"/>
    <b v="0"/>
    <n v="44"/>
    <b v="1"/>
    <x v="6"/>
    <n v="100"/>
    <n v="125.0909"/>
    <x v="1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x v="0"/>
    <n v="1442102400"/>
    <n v="1440370768"/>
    <b v="0"/>
    <n v="72"/>
    <b v="1"/>
    <x v="6"/>
    <n v="102"/>
    <n v="141.29169999999999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x v="0"/>
    <n v="1444860063"/>
    <n v="1442268063"/>
    <b v="0"/>
    <n v="63"/>
    <b v="1"/>
    <x v="6"/>
    <n v="116"/>
    <n v="55.333300000000001"/>
    <x v="1"/>
  </r>
  <r>
    <n v="3300"/>
    <s v="MAX &amp; ELSA: NO MUSIC. NO CHILDREN."/>
    <s v="A subversive parody about the two people for whom the hills were NOT alive with THE SOUND OF MUSIC."/>
    <n v="3000"/>
    <n v="4085"/>
    <x v="0"/>
    <x v="0"/>
    <x v="0"/>
    <n v="1430329862"/>
    <n v="1428515462"/>
    <b v="0"/>
    <n v="88"/>
    <b v="1"/>
    <x v="6"/>
    <n v="136"/>
    <n v="46.420499999999997"/>
    <x v="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x v="0"/>
    <n v="1470034740"/>
    <n v="1466185176"/>
    <b v="0"/>
    <n v="70"/>
    <b v="1"/>
    <x v="6"/>
    <n v="133"/>
    <n v="57.2"/>
    <x v="1"/>
  </r>
  <r>
    <n v="3302"/>
    <s v="El muro de BorÃ­s KiÃ©n"/>
    <s v="FilosofÃ­a de los anÃ³nimos"/>
    <n v="8400"/>
    <n v="8685"/>
    <x v="0"/>
    <x v="3"/>
    <x v="3"/>
    <n v="1481099176"/>
    <n v="1478507176"/>
    <b v="0"/>
    <n v="50"/>
    <b v="1"/>
    <x v="6"/>
    <n v="103"/>
    <n v="173.7"/>
    <x v="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x v="0"/>
    <n v="1427553484"/>
    <n v="1424533084"/>
    <b v="0"/>
    <n v="35"/>
    <b v="1"/>
    <x v="6"/>
    <n v="116"/>
    <n v="59.6"/>
    <x v="1"/>
  </r>
  <r>
    <n v="3304"/>
    <s v="I Can Ski Forever 3"/>
    <s v="A musical comedy production celebrating the unique, lovable, insufferable ski culture of the modern day mountain town."/>
    <n v="15000"/>
    <n v="15677.5"/>
    <x v="0"/>
    <x v="0"/>
    <x v="0"/>
    <n v="1482418752"/>
    <n v="1479826752"/>
    <b v="0"/>
    <n v="175"/>
    <b v="1"/>
    <x v="6"/>
    <n v="105"/>
    <n v="89.585700000000003"/>
    <x v="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x v="0"/>
    <n v="1438374748"/>
    <n v="1435782748"/>
    <b v="0"/>
    <n v="20"/>
    <b v="1"/>
    <x v="6"/>
    <n v="102"/>
    <n v="204.05"/>
    <x v="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x v="0"/>
    <n v="1465527600"/>
    <n v="1462252542"/>
    <b v="0"/>
    <n v="54"/>
    <b v="1"/>
    <x v="6"/>
    <n v="175"/>
    <n v="48.703699999999998"/>
    <x v="1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x v="0"/>
    <n v="1463275339"/>
    <n v="1460683339"/>
    <b v="0"/>
    <n v="20"/>
    <b v="1"/>
    <x v="6"/>
    <n v="107"/>
    <n v="53.34"/>
    <x v="1"/>
  </r>
  <r>
    <n v="3308"/>
    <s v="A Hand of Talons"/>
    <s v="Descend into the dark world of steampunk noir in this thrilling new play, written by Maggie Lee and directed by Amy Poisson!"/>
    <n v="3500"/>
    <n v="4280"/>
    <x v="0"/>
    <x v="0"/>
    <x v="0"/>
    <n v="1460581365"/>
    <n v="1458766965"/>
    <b v="0"/>
    <n v="57"/>
    <b v="1"/>
    <x v="6"/>
    <n v="122"/>
    <n v="75.087699999999998"/>
    <x v="1"/>
  </r>
  <r>
    <n v="3309"/>
    <s v="Collision Course"/>
    <s v="Two unlikely friends, a garage, tinned beans &amp; the end of the world."/>
    <n v="350"/>
    <n v="558"/>
    <x v="0"/>
    <x v="1"/>
    <x v="1"/>
    <n v="1476632178"/>
    <n v="1473953778"/>
    <b v="0"/>
    <n v="31"/>
    <b v="1"/>
    <x v="6"/>
    <n v="159"/>
    <n v="18"/>
    <x v="1"/>
  </r>
  <r>
    <n v="3310"/>
    <s v="The Island Boys: A New Play"/>
    <s v="A new play about coming coming home, recovery, and trying to find God in the process."/>
    <n v="6500"/>
    <n v="6505"/>
    <x v="0"/>
    <x v="0"/>
    <x v="0"/>
    <n v="1444169825"/>
    <n v="1441577825"/>
    <b v="0"/>
    <n v="31"/>
    <b v="1"/>
    <x v="6"/>
    <n v="100"/>
    <n v="209.83869999999999"/>
    <x v="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x v="0"/>
    <n v="1445065210"/>
    <n v="1442473210"/>
    <b v="0"/>
    <n v="45"/>
    <b v="1"/>
    <x v="6"/>
    <n v="110"/>
    <n v="61.022199999999998"/>
    <x v="1"/>
  </r>
  <r>
    <n v="3312"/>
    <s v="Richard III"/>
    <s v="Bare Theatre presents one of Shakespeare's most notorious characters in the final chapter of the War of the Roses saga."/>
    <n v="2500"/>
    <n v="2501"/>
    <x v="0"/>
    <x v="0"/>
    <x v="0"/>
    <n v="1478901600"/>
    <n v="1477077946"/>
    <b v="0"/>
    <n v="41"/>
    <b v="1"/>
    <x v="6"/>
    <n v="100"/>
    <n v="61"/>
    <x v="1"/>
  </r>
  <r>
    <n v="3313"/>
    <s v="Melbin the Accidental"/>
    <s v="A modern reworking of Shakespeare's histories and tragedies in iambic pentameter to talk of death, love, and race."/>
    <n v="2000"/>
    <n v="2321"/>
    <x v="0"/>
    <x v="0"/>
    <x v="0"/>
    <n v="1453856400"/>
    <n v="1452664317"/>
    <b v="0"/>
    <n v="29"/>
    <b v="1"/>
    <x v="6"/>
    <n v="116"/>
    <n v="80.034499999999994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x v="1"/>
    <n v="1431115500"/>
    <n v="1428733511"/>
    <b v="0"/>
    <n v="58"/>
    <b v="1"/>
    <x v="6"/>
    <n v="211"/>
    <n v="29.068999999999999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x v="1"/>
    <n v="1462519041"/>
    <n v="1459927041"/>
    <b v="0"/>
    <n v="89"/>
    <b v="1"/>
    <x v="6"/>
    <n v="110"/>
    <n v="49.438200000000002"/>
    <x v="1"/>
  </r>
  <r>
    <n v="3316"/>
    <s v="LOVENESS, the play @FringeNYC 2014"/>
    <s v="Gorgeousness that which sits in the root of Loveness._x000d_Other than this there is no endearment for or otherwise_x000d_to describe."/>
    <n v="11737"/>
    <n v="11747.18"/>
    <x v="0"/>
    <x v="0"/>
    <x v="0"/>
    <n v="1407506040"/>
    <n v="1404680075"/>
    <b v="0"/>
    <n v="125"/>
    <b v="1"/>
    <x v="6"/>
    <n v="100"/>
    <n v="93.977400000000003"/>
    <x v="1"/>
  </r>
  <r>
    <n v="3317"/>
    <s v="Seven Minutes in Eternity"/>
    <s v="Andy Boyd's epic new satire about heroes and villains, humankind's search for glory, and fascism in America"/>
    <n v="1050"/>
    <n v="1115"/>
    <x v="0"/>
    <x v="0"/>
    <x v="0"/>
    <n v="1465347424"/>
    <n v="1462755424"/>
    <b v="0"/>
    <n v="18"/>
    <b v="1"/>
    <x v="6"/>
    <n v="106"/>
    <n v="61.944400000000002"/>
    <x v="1"/>
  </r>
  <r>
    <n v="3318"/>
    <s v="ROOMIES - Atlantic Canada Tour 2016-17"/>
    <s v="Help us strengthen and inspire disability arts in Atlantic Canada"/>
    <n v="2000"/>
    <n v="2512"/>
    <x v="0"/>
    <x v="5"/>
    <x v="5"/>
    <n v="1460341800"/>
    <n v="1456902893"/>
    <b v="0"/>
    <n v="32"/>
    <b v="1"/>
    <x v="6"/>
    <n v="126"/>
    <n v="78.5"/>
    <x v="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x v="1"/>
    <n v="1422712986"/>
    <n v="1418824986"/>
    <b v="0"/>
    <n v="16"/>
    <b v="1"/>
    <x v="6"/>
    <n v="108"/>
    <n v="33.75"/>
    <x v="1"/>
  </r>
  <r>
    <n v="3320"/>
    <s v="Mama Threw Me So High &amp; He Who Speaks"/>
    <s v="Imaginary Theater Company presents two modern day tall tales about family, resilience and redemption."/>
    <n v="2500"/>
    <n v="2525"/>
    <x v="0"/>
    <x v="0"/>
    <x v="0"/>
    <n v="1466557557"/>
    <n v="1463965557"/>
    <b v="0"/>
    <n v="38"/>
    <b v="1"/>
    <x v="6"/>
    <n v="101"/>
    <n v="66.447400000000002"/>
    <x v="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x v="0"/>
    <n v="1413431940"/>
    <n v="1412216665"/>
    <b v="0"/>
    <n v="15"/>
    <b v="1"/>
    <x v="6"/>
    <n v="107"/>
    <n v="35.799999999999997"/>
    <x v="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x v="0"/>
    <n v="1466567700"/>
    <n v="1464653696"/>
    <b v="0"/>
    <n v="23"/>
    <b v="1"/>
    <x v="6"/>
    <n v="102"/>
    <n v="145.65219999999999"/>
    <x v="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x v="1"/>
    <n v="1474793208"/>
    <n v="1472201208"/>
    <b v="0"/>
    <n v="49"/>
    <b v="1"/>
    <x v="6"/>
    <n v="126"/>
    <n v="25.693899999999999"/>
    <x v="1"/>
  </r>
  <r>
    <n v="3324"/>
    <s v="At Swim, Two Boys"/>
    <s v="The play tells the story of Jim and Doyler and their friendship on the brink of Irish independence."/>
    <n v="1500"/>
    <n v="1525"/>
    <x v="0"/>
    <x v="17"/>
    <x v="3"/>
    <n v="1465135190"/>
    <n v="1463925590"/>
    <b v="0"/>
    <n v="10"/>
    <b v="1"/>
    <x v="6"/>
    <n v="102"/>
    <n v="152.5"/>
    <x v="1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x v="1"/>
    <n v="1428256277"/>
    <n v="1425235877"/>
    <b v="0"/>
    <n v="15"/>
    <b v="1"/>
    <x v="6"/>
    <n v="113"/>
    <n v="30"/>
    <x v="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x v="0"/>
    <n v="1425830905"/>
    <n v="1423242505"/>
    <b v="0"/>
    <n v="57"/>
    <b v="1"/>
    <x v="6"/>
    <n v="101"/>
    <n v="142.2807"/>
    <x v="1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x v="1"/>
    <n v="1462697966"/>
    <n v="1460105966"/>
    <b v="0"/>
    <n v="33"/>
    <b v="1"/>
    <x v="6"/>
    <n v="101"/>
    <n v="24.545500000000001"/>
    <x v="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x v="0"/>
    <n v="1404522000"/>
    <n v="1404308883"/>
    <b v="0"/>
    <n v="9"/>
    <b v="1"/>
    <x v="6"/>
    <n v="146"/>
    <n v="292.77780000000001"/>
    <x v="1"/>
  </r>
  <r>
    <n v="3329"/>
    <s v="Jestia and Raedon"/>
    <s v="Jestia and Raedon is a brand new romantic comedy play going to the Edinburgh Fringe Festival this summer."/>
    <n v="1000"/>
    <n v="1168"/>
    <x v="0"/>
    <x v="1"/>
    <x v="1"/>
    <n v="1406502000"/>
    <n v="1405583108"/>
    <b v="0"/>
    <n v="26"/>
    <b v="1"/>
    <x v="6"/>
    <n v="117"/>
    <n v="44.923099999999998"/>
    <x v="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x v="1"/>
    <n v="1427919468"/>
    <n v="1425331068"/>
    <b v="0"/>
    <n v="69"/>
    <b v="1"/>
    <x v="6"/>
    <n v="106"/>
    <n v="23.101400000000002"/>
    <x v="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x v="0"/>
    <n v="1444149886"/>
    <n v="1441125886"/>
    <b v="0"/>
    <n v="65"/>
    <b v="1"/>
    <x v="6"/>
    <n v="105"/>
    <n v="80.400000000000006"/>
    <x v="1"/>
  </r>
  <r>
    <n v="3332"/>
    <s v="Cortez"/>
    <s v="Two marine biologists are at odds during an important expedition. When a stranded shark refuses to die, things get weird."/>
    <n v="6000"/>
    <n v="6000"/>
    <x v="0"/>
    <x v="0"/>
    <x v="0"/>
    <n v="1405802330"/>
    <n v="1403210330"/>
    <b v="0"/>
    <n v="83"/>
    <b v="1"/>
    <x v="6"/>
    <n v="100"/>
    <n v="72.289199999999994"/>
    <x v="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x v="0"/>
    <n v="1434384880"/>
    <n v="1432484080"/>
    <b v="0"/>
    <n v="111"/>
    <b v="1"/>
    <x v="6"/>
    <n v="105"/>
    <n v="32.972999999999999"/>
    <x v="1"/>
  </r>
  <r>
    <n v="3334"/>
    <s v="The Saltbox Theatre Collective Seed Money Project"/>
    <s v="The Saltbox Theatre Collective is a brand new not-for-profit theatre company in Illinois."/>
    <n v="3871"/>
    <n v="5366"/>
    <x v="0"/>
    <x v="0"/>
    <x v="0"/>
    <n v="1438259422"/>
    <n v="1435667422"/>
    <b v="0"/>
    <n v="46"/>
    <b v="1"/>
    <x v="6"/>
    <n v="139"/>
    <n v="116.65219999999999"/>
    <x v="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x v="1"/>
    <n v="1407106800"/>
    <n v="1404749446"/>
    <b v="0"/>
    <n v="63"/>
    <b v="1"/>
    <x v="6"/>
    <n v="100"/>
    <n v="79.619"/>
    <x v="1"/>
  </r>
  <r>
    <n v="3336"/>
    <s v="WILDE TALES"/>
    <s v="A theatrical adaptation of Oscar Wilde's short stories, presented by Suitcase Civilians at The Space, April 5-10 2016."/>
    <n v="250"/>
    <n v="250"/>
    <x v="0"/>
    <x v="1"/>
    <x v="1"/>
    <n v="1459845246"/>
    <n v="1457429646"/>
    <b v="0"/>
    <n v="9"/>
    <b v="1"/>
    <x v="6"/>
    <n v="100"/>
    <n v="27.777799999999999"/>
    <x v="1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x v="1"/>
    <n v="1412974800"/>
    <n v="1411109167"/>
    <b v="0"/>
    <n v="34"/>
    <b v="1"/>
    <x v="6"/>
    <n v="110"/>
    <n v="81.029399999999995"/>
    <x v="1"/>
  </r>
  <r>
    <n v="3338"/>
    <s v="The Last Days of Judas Iscariot"/>
    <s v="Join Estelle Parsons in support of Theater That Looks and Sounds Like America"/>
    <n v="15000"/>
    <n v="15327"/>
    <x v="0"/>
    <x v="0"/>
    <x v="0"/>
    <n v="1487944080"/>
    <n v="1486129680"/>
    <b v="0"/>
    <n v="112"/>
    <b v="1"/>
    <x v="6"/>
    <n v="102"/>
    <n v="136.84819999999999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x v="0"/>
    <n v="1469721518"/>
    <n v="1467129518"/>
    <b v="0"/>
    <n v="47"/>
    <b v="1"/>
    <x v="6"/>
    <n v="104"/>
    <n v="177.61699999999999"/>
    <x v="1"/>
  </r>
  <r>
    <n v="3340"/>
    <s v="King Lear"/>
    <s v="The Eno River Players is a community theater in Durham, North Carolina. We are trying to raise money to get our second show on its feet"/>
    <n v="3000"/>
    <n v="4145"/>
    <x v="0"/>
    <x v="0"/>
    <x v="0"/>
    <n v="1481066554"/>
    <n v="1478906554"/>
    <b v="0"/>
    <n v="38"/>
    <b v="1"/>
    <x v="6"/>
    <n v="138"/>
    <n v="109.0789"/>
    <x v="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x v="1"/>
    <n v="1465750800"/>
    <n v="1463771421"/>
    <b v="0"/>
    <n v="28"/>
    <b v="1"/>
    <x v="6"/>
    <n v="100"/>
    <n v="119.6429"/>
    <x v="1"/>
  </r>
  <r>
    <n v="3342"/>
    <s v="Uprising Theatre Company's First Production"/>
    <s v="We believe in the power of stories to change the world. Theatre that inspires transformation."/>
    <n v="6000"/>
    <n v="6100"/>
    <x v="0"/>
    <x v="0"/>
    <x v="0"/>
    <n v="1427864340"/>
    <n v="1425020810"/>
    <b v="0"/>
    <n v="78"/>
    <b v="1"/>
    <x v="6"/>
    <n v="102"/>
    <n v="78.205100000000002"/>
    <x v="1"/>
  </r>
  <r>
    <n v="3343"/>
    <s v="The Girl Who Touched the Stars"/>
    <s v="Two sisters make a set of paper dolls which take them on a journey across lands, creating memories along the way."/>
    <n v="700"/>
    <n v="1200"/>
    <x v="0"/>
    <x v="1"/>
    <x v="1"/>
    <n v="1460553480"/>
    <n v="1458770384"/>
    <b v="0"/>
    <n v="23"/>
    <b v="1"/>
    <x v="6"/>
    <n v="171"/>
    <n v="52.173900000000003"/>
    <x v="1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x v="0"/>
    <n v="1409374093"/>
    <n v="1406782093"/>
    <b v="0"/>
    <n v="40"/>
    <b v="1"/>
    <x v="6"/>
    <n v="101"/>
    <n v="114.125"/>
    <x v="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x v="0"/>
    <n v="1429317420"/>
    <n v="1424226768"/>
    <b v="0"/>
    <n v="13"/>
    <b v="1"/>
    <x v="6"/>
    <n v="130"/>
    <n v="50"/>
    <x v="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x v="0"/>
    <n v="1424910910"/>
    <n v="1424306110"/>
    <b v="0"/>
    <n v="18"/>
    <b v="1"/>
    <x v="6"/>
    <n v="110"/>
    <n v="91.666700000000006"/>
    <x v="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x v="1"/>
    <n v="1462741200"/>
    <n v="1461503654"/>
    <b v="0"/>
    <n v="22"/>
    <b v="1"/>
    <x v="6"/>
    <n v="119"/>
    <n v="108.5909"/>
    <x v="1"/>
  </r>
  <r>
    <n v="3348"/>
    <s v="Macbeth"/>
    <s v="Old Hat's new production explores the bleak culture of war and the cosmic powers of guilt and imagination in Shakespeare's tragedy."/>
    <n v="5500"/>
    <n v="5516"/>
    <x v="0"/>
    <x v="0"/>
    <x v="0"/>
    <n v="1461988740"/>
    <n v="1459949080"/>
    <b v="0"/>
    <n v="79"/>
    <b v="1"/>
    <x v="6"/>
    <n v="100"/>
    <n v="69.822800000000001"/>
    <x v="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x v="0"/>
    <n v="1465837200"/>
    <n v="1463971172"/>
    <b v="0"/>
    <n v="14"/>
    <b v="1"/>
    <x v="6"/>
    <n v="153"/>
    <n v="109.5714"/>
    <x v="1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x v="3"/>
    <n v="1448838000"/>
    <n v="1445791811"/>
    <b v="0"/>
    <n v="51"/>
    <b v="1"/>
    <x v="6"/>
    <n v="104"/>
    <n v="71.666700000000006"/>
    <x v="1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x v="1"/>
    <n v="1406113200"/>
    <n v="1402910965"/>
    <b v="0"/>
    <n v="54"/>
    <b v="1"/>
    <x v="6"/>
    <n v="101"/>
    <n v="93.611099999999993"/>
    <x v="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x v="1"/>
    <n v="1467414000"/>
    <n v="1462492178"/>
    <b v="0"/>
    <n v="70"/>
    <b v="1"/>
    <x v="6"/>
    <n v="108"/>
    <n v="76.8"/>
    <x v="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x v="1"/>
    <n v="1462230000"/>
    <n v="1461061350"/>
    <b v="0"/>
    <n v="44"/>
    <b v="1"/>
    <x v="6"/>
    <n v="315"/>
    <n v="35.795499999999997"/>
    <x v="1"/>
  </r>
  <r>
    <n v="3354"/>
    <s v="Strangeloop Theatre - A Focus on New Works"/>
    <s v="Help Strangeloop Theatre create and support new work by sponsoring our 2015-2016 season."/>
    <n v="3000"/>
    <n v="3058"/>
    <x v="0"/>
    <x v="0"/>
    <x v="0"/>
    <n v="1446091260"/>
    <n v="1443029206"/>
    <b v="0"/>
    <n v="55"/>
    <b v="1"/>
    <x v="6"/>
    <n v="102"/>
    <n v="55.6"/>
    <x v="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x v="1"/>
    <n v="1462879020"/>
    <n v="1461941527"/>
    <b v="0"/>
    <n v="15"/>
    <b v="1"/>
    <x v="6"/>
    <n v="126"/>
    <n v="147.33330000000001"/>
    <x v="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x v="1"/>
    <n v="1468611272"/>
    <n v="1466019272"/>
    <b v="0"/>
    <n v="27"/>
    <b v="1"/>
    <x v="6"/>
    <n v="101"/>
    <n v="56.333300000000001"/>
    <x v="1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x v="1"/>
    <n v="1406887310"/>
    <n v="1404295310"/>
    <b v="0"/>
    <n v="21"/>
    <b v="1"/>
    <x v="6"/>
    <n v="101"/>
    <n v="96.1905"/>
    <x v="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x v="0"/>
    <n v="1416385679"/>
    <n v="1413790079"/>
    <b v="0"/>
    <n v="162"/>
    <b v="1"/>
    <x v="6"/>
    <n v="103"/>
    <n v="63.574100000000001"/>
    <x v="1"/>
  </r>
  <r>
    <n v="3359"/>
    <s v="BEIRUT, LADY OF LEBANON"/>
    <s v="A Theatrical Production Celebrating the Lebanese Culture and the Human Spirit in Time of War."/>
    <n v="4000"/>
    <n v="4250"/>
    <x v="0"/>
    <x v="0"/>
    <x v="0"/>
    <n v="1487985734"/>
    <n v="1484097734"/>
    <b v="0"/>
    <n v="23"/>
    <b v="1"/>
    <x v="6"/>
    <n v="106"/>
    <n v="184.7826"/>
    <x v="1"/>
  </r>
  <r>
    <n v="3360"/>
    <s v="Pretty Butch"/>
    <s v="World Premiere, an M1 Singapore Fringe Festival 2017 commission."/>
    <n v="9000"/>
    <n v="9124"/>
    <x v="0"/>
    <x v="20"/>
    <x v="12"/>
    <n v="1481731140"/>
    <n v="1479866343"/>
    <b v="0"/>
    <n v="72"/>
    <b v="1"/>
    <x v="6"/>
    <n v="101"/>
    <n v="126.7222"/>
    <x v="1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x v="0"/>
    <n v="1409587140"/>
    <n v="1408062990"/>
    <b v="0"/>
    <n v="68"/>
    <b v="1"/>
    <x v="6"/>
    <n v="113"/>
    <n v="83.426500000000004"/>
    <x v="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x v="0"/>
    <n v="1425704100"/>
    <n v="1424484717"/>
    <b v="0"/>
    <n v="20"/>
    <b v="1"/>
    <x v="6"/>
    <n v="218"/>
    <n v="54.5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x v="0"/>
    <n v="1408464000"/>
    <n v="1406831445"/>
    <b v="0"/>
    <n v="26"/>
    <b v="1"/>
    <x v="6"/>
    <n v="101"/>
    <n v="302.30770000000001"/>
    <x v="1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x v="1"/>
    <n v="1458075600"/>
    <n v="1456183649"/>
    <b v="0"/>
    <n v="72"/>
    <b v="1"/>
    <x v="6"/>
    <n v="106"/>
    <n v="44.1389"/>
    <x v="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x v="0"/>
    <n v="1449973592"/>
    <n v="1447381592"/>
    <b v="0"/>
    <n v="3"/>
    <b v="1"/>
    <x v="6"/>
    <n v="104"/>
    <n v="866.66669999999999"/>
    <x v="1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x v="0"/>
    <n v="1431481037"/>
    <n v="1428889037"/>
    <b v="0"/>
    <n v="18"/>
    <b v="1"/>
    <x v="6"/>
    <n v="221"/>
    <n v="61.3889"/>
    <x v="1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x v="1"/>
    <n v="1438467894"/>
    <n v="1436307894"/>
    <b v="0"/>
    <n v="30"/>
    <b v="1"/>
    <x v="6"/>
    <n v="119"/>
    <n v="29.666699999999999"/>
    <x v="1"/>
  </r>
  <r>
    <n v="3368"/>
    <s v="Peter Pan by J.M. Barrie @ Open Space Arts"/>
    <s v="Help a non-profit community theatre create an unforgettable production of J.M. Barrie's classic play."/>
    <n v="1000"/>
    <n v="1046"/>
    <x v="0"/>
    <x v="0"/>
    <x v="0"/>
    <n v="1420088400"/>
    <n v="1416977259"/>
    <b v="0"/>
    <n v="23"/>
    <b v="1"/>
    <x v="6"/>
    <n v="105"/>
    <n v="45.478299999999997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x v="3"/>
    <n v="1484441980"/>
    <n v="1479257980"/>
    <b v="0"/>
    <n v="54"/>
    <b v="1"/>
    <x v="6"/>
    <n v="104"/>
    <n v="96.203699999999998"/>
    <x v="1"/>
  </r>
  <r>
    <n v="3370"/>
    <s v="&quot;I'm Alright&quot;...an Enso Theatre Education production."/>
    <s v="I'm Alright. A story of young women, told by young women, for the world."/>
    <n v="1500"/>
    <n v="1766"/>
    <x v="0"/>
    <x v="0"/>
    <x v="0"/>
    <n v="1481961600"/>
    <n v="1479283285"/>
    <b v="0"/>
    <n v="26"/>
    <b v="1"/>
    <x v="6"/>
    <n v="118"/>
    <n v="67.923100000000005"/>
    <x v="1"/>
  </r>
  <r>
    <n v="3371"/>
    <s v="Red Planet (or One Way Ticket) Staged Reading"/>
    <s v="Help support Red Planet, a new science fiction play based off the Mars One exploration."/>
    <n v="200"/>
    <n v="277"/>
    <x v="0"/>
    <x v="0"/>
    <x v="0"/>
    <n v="1449089965"/>
    <n v="1446670765"/>
    <b v="0"/>
    <n v="9"/>
    <b v="1"/>
    <x v="6"/>
    <n v="139"/>
    <n v="30.777799999999999"/>
    <x v="1"/>
  </r>
  <r>
    <n v="3372"/>
    <s v="All the Best, Jack"/>
    <s v="This play tells the story of the toxicity of sensationalism shown through one man's struggle with notoriety."/>
    <n v="1000"/>
    <n v="1035"/>
    <x v="0"/>
    <x v="0"/>
    <x v="0"/>
    <n v="1408942740"/>
    <n v="1407157756"/>
    <b v="0"/>
    <n v="27"/>
    <b v="1"/>
    <x v="6"/>
    <n v="104"/>
    <n v="38.333300000000001"/>
    <x v="1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x v="1"/>
    <n v="1437235200"/>
    <n v="1435177840"/>
    <b v="0"/>
    <n v="30"/>
    <b v="1"/>
    <x v="6"/>
    <n v="100"/>
    <n v="66.833299999999994"/>
    <x v="1"/>
  </r>
  <r>
    <n v="3374"/>
    <s v="HELP BUILD &quot;THE CASTLE&quot;"/>
    <s v="A rare  production of World acclaimed playwright Howard Barker's groundbreaking &amp; provocative 'The Castle'."/>
    <n v="3500"/>
    <n v="3730"/>
    <x v="0"/>
    <x v="5"/>
    <x v="5"/>
    <n v="1446053616"/>
    <n v="1443461616"/>
    <b v="0"/>
    <n v="52"/>
    <b v="1"/>
    <x v="6"/>
    <n v="107"/>
    <n v="71.730800000000002"/>
    <x v="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x v="1"/>
    <n v="1400423973"/>
    <n v="1399387173"/>
    <b v="0"/>
    <n v="17"/>
    <b v="1"/>
    <x v="6"/>
    <n v="100"/>
    <n v="176.47059999999999"/>
    <x v="1"/>
  </r>
  <r>
    <n v="3376"/>
    <s v="The Tutors"/>
    <s v="3 college grads struggling to fund their social network. 1 bratty blackmailing student. 1 dreamy Asian business man. 1 awesome play."/>
    <n v="8000"/>
    <n v="8001"/>
    <x v="0"/>
    <x v="0"/>
    <x v="0"/>
    <n v="1429976994"/>
    <n v="1424796594"/>
    <b v="0"/>
    <n v="19"/>
    <b v="1"/>
    <x v="6"/>
    <n v="100"/>
    <n v="421.1053"/>
    <x v="1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x v="1"/>
    <n v="1426870560"/>
    <n v="1424280899"/>
    <b v="0"/>
    <n v="77"/>
    <b v="1"/>
    <x v="6"/>
    <n v="101"/>
    <n v="104.98699999999999"/>
    <x v="1"/>
  </r>
  <r>
    <n v="3378"/>
    <s v="Rose of June"/>
    <s v="'Can you ever find acceptance in death?' _x000d_Rose of June is a piece of theatre exploring the stages of grief. Unity Theatre - September"/>
    <n v="550"/>
    <n v="592"/>
    <x v="0"/>
    <x v="1"/>
    <x v="1"/>
    <n v="1409490480"/>
    <n v="1407400306"/>
    <b v="0"/>
    <n v="21"/>
    <b v="1"/>
    <x v="6"/>
    <n v="108"/>
    <n v="28.1905"/>
    <x v="1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x v="1"/>
    <n v="1440630000"/>
    <n v="1439122800"/>
    <b v="0"/>
    <n v="38"/>
    <b v="1"/>
    <x v="6"/>
    <n v="104"/>
    <n v="54.552599999999998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x v="0"/>
    <n v="1417305178"/>
    <n v="1414277578"/>
    <b v="0"/>
    <n v="28"/>
    <b v="1"/>
    <x v="6"/>
    <n v="104"/>
    <n v="111.8929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x v="0"/>
    <n v="1426044383"/>
    <n v="1423455983"/>
    <b v="0"/>
    <n v="48"/>
    <b v="1"/>
    <x v="6"/>
    <n v="102"/>
    <n v="85.208299999999994"/>
    <x v="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x v="1"/>
    <n v="1470092340"/>
    <n v="1467973256"/>
    <b v="0"/>
    <n v="46"/>
    <b v="1"/>
    <x v="6"/>
    <n v="101"/>
    <n v="76.652199999999993"/>
    <x v="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x v="0"/>
    <n v="1466707620"/>
    <n v="1464979620"/>
    <b v="0"/>
    <n v="30"/>
    <b v="1"/>
    <x v="6"/>
    <n v="112"/>
    <n v="65.166700000000006"/>
    <x v="1"/>
  </r>
  <r>
    <n v="3384"/>
    <s v="The Hat"/>
    <s v="Six gay men, emotional baggage, and online dating: what could go wrong? A play about looking for love and finding something better."/>
    <n v="6000"/>
    <n v="6000.66"/>
    <x v="0"/>
    <x v="0"/>
    <x v="0"/>
    <n v="1448074800"/>
    <n v="1444874768"/>
    <b v="0"/>
    <n v="64"/>
    <b v="1"/>
    <x v="6"/>
    <n v="100"/>
    <n v="93.760300000000001"/>
    <x v="1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x v="0"/>
    <n v="1418244552"/>
    <n v="1415652552"/>
    <b v="0"/>
    <n v="15"/>
    <b v="1"/>
    <x v="6"/>
    <n v="100"/>
    <n v="133.33330000000001"/>
    <x v="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x v="0"/>
    <n v="1417620506"/>
    <n v="1415028506"/>
    <b v="0"/>
    <n v="41"/>
    <b v="1"/>
    <x v="6"/>
    <n v="105"/>
    <n v="51.219499999999996"/>
    <x v="1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x v="0"/>
    <n v="1418581088"/>
    <n v="1415125088"/>
    <b v="0"/>
    <n v="35"/>
    <b v="1"/>
    <x v="6"/>
    <n v="117"/>
    <n v="100.17140000000001"/>
    <x v="1"/>
  </r>
  <r>
    <n v="3388"/>
    <s v="ICONS"/>
    <s v="ICONS is a unique new play about the Amazon warrior women from Greek myth and re-imagines them from a contemporary female perspective."/>
    <n v="1500"/>
    <n v="1557"/>
    <x v="0"/>
    <x v="1"/>
    <x v="1"/>
    <n v="1434625441"/>
    <n v="1432033441"/>
    <b v="0"/>
    <n v="45"/>
    <b v="1"/>
    <x v="6"/>
    <n v="104"/>
    <n v="34.6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x v="0"/>
    <n v="1464960682"/>
    <n v="1462368682"/>
    <b v="0"/>
    <n v="62"/>
    <b v="1"/>
    <x v="6"/>
    <n v="115"/>
    <n v="184.67740000000001"/>
    <x v="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x v="0"/>
    <n v="1405017345"/>
    <n v="1403721345"/>
    <b v="0"/>
    <n v="22"/>
    <b v="1"/>
    <x v="6"/>
    <n v="102"/>
    <n v="69.818200000000004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x v="0"/>
    <n v="1407536880"/>
    <n v="1404997548"/>
    <b v="0"/>
    <n v="18"/>
    <b v="1"/>
    <x v="6"/>
    <n v="223"/>
    <n v="61.944400000000002"/>
    <x v="1"/>
  </r>
  <r>
    <n v="3392"/>
    <s v="1 in 3"/>
    <s v="Life is more than the days you have left. 1 in 3 tells of two normal people &amp; their confrontation with mortality and the dice of fate."/>
    <n v="500"/>
    <n v="500"/>
    <x v="0"/>
    <x v="1"/>
    <x v="1"/>
    <n v="1462565855"/>
    <n v="1458245855"/>
    <b v="0"/>
    <n v="12"/>
    <b v="1"/>
    <x v="6"/>
    <n v="100"/>
    <n v="41.666699999999999"/>
    <x v="1"/>
  </r>
  <r>
    <n v="3393"/>
    <s v="The Maltese Bodkin"/>
    <s v="hiSTORYstage presents a film noir-style comedy mystery with a Shakespearean twist performed as a 1944 radio drama."/>
    <n v="1500"/>
    <n v="1587"/>
    <x v="0"/>
    <x v="0"/>
    <x v="0"/>
    <n v="1415234760"/>
    <n v="1413065230"/>
    <b v="0"/>
    <n v="44"/>
    <b v="1"/>
    <x v="6"/>
    <n v="106"/>
    <n v="36.068199999999997"/>
    <x v="1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x v="1"/>
    <n v="1406470645"/>
    <n v="1403878645"/>
    <b v="0"/>
    <n v="27"/>
    <b v="1"/>
    <x v="6"/>
    <n v="142"/>
    <n v="29"/>
    <x v="1"/>
  </r>
  <r>
    <n v="3395"/>
    <s v="MIRAMAR"/>
    <s v="Miramar is a a darkly funny play exploring what it is we call â€˜homeâ€™."/>
    <n v="500"/>
    <n v="920"/>
    <x v="0"/>
    <x v="1"/>
    <x v="1"/>
    <n v="1433009400"/>
    <n v="1431795944"/>
    <b v="0"/>
    <n v="38"/>
    <b v="1"/>
    <x v="6"/>
    <n v="184"/>
    <n v="24.2105"/>
    <x v="1"/>
  </r>
  <r>
    <n v="3396"/>
    <s v="Rainbowtown"/>
    <s v="&quot;Rainbowtown&quot; is a new play for kids. Help us bring it to the Main Line during the 2014 Philadelphia Fringe Festival!"/>
    <n v="1500"/>
    <n v="1565"/>
    <x v="0"/>
    <x v="0"/>
    <x v="0"/>
    <n v="1401595140"/>
    <n v="1399286589"/>
    <b v="0"/>
    <n v="28"/>
    <b v="1"/>
    <x v="6"/>
    <n v="104"/>
    <n v="55.892899999999997"/>
    <x v="1"/>
  </r>
  <r>
    <n v="3397"/>
    <s v="Waiting for Godot - Blue Sky Theatre &amp; Arts"/>
    <s v="Help a group of recovering alcoholics bring Samuel Beckett's classic to a seaside town!"/>
    <n v="250"/>
    <n v="280"/>
    <x v="0"/>
    <x v="1"/>
    <x v="1"/>
    <n v="1455832800"/>
    <n v="1452338929"/>
    <b v="0"/>
    <n v="24"/>
    <b v="1"/>
    <x v="6"/>
    <n v="112"/>
    <n v="11.666700000000001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x v="0"/>
    <n v="1416589200"/>
    <n v="1414605776"/>
    <b v="0"/>
    <n v="65"/>
    <b v="1"/>
    <x v="6"/>
    <n v="111"/>
    <n v="68.353800000000007"/>
    <x v="1"/>
  </r>
  <r>
    <n v="3399"/>
    <s v="Spinning Wheel Youth Takeover"/>
    <s v="13 young people have taken over Spinning Wheel Theatre to choose, produce and create their own show from scratch."/>
    <n v="1200"/>
    <n v="1245"/>
    <x v="0"/>
    <x v="1"/>
    <x v="1"/>
    <n v="1424556325"/>
    <n v="1421964325"/>
    <b v="0"/>
    <n v="46"/>
    <b v="1"/>
    <x v="6"/>
    <n v="104"/>
    <n v="27.065200000000001"/>
    <x v="1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x v="0"/>
    <n v="1409266414"/>
    <n v="1405378414"/>
    <b v="0"/>
    <n v="85"/>
    <b v="1"/>
    <x v="6"/>
    <n v="100"/>
    <n v="118.1294"/>
    <x v="1"/>
  </r>
  <r>
    <n v="3401"/>
    <s v="This is why we Live ... (Astonishment)"/>
    <s v="Support a daring new theatre creation               _x000d_Supportez une audacieuse compagnie internationale et aidez-les Ã  crÃ©er leur piÃ¨ce"/>
    <n v="2900"/>
    <n v="2954"/>
    <x v="0"/>
    <x v="1"/>
    <x v="1"/>
    <n v="1438968146"/>
    <n v="1436376146"/>
    <b v="0"/>
    <n v="66"/>
    <b v="1"/>
    <x v="6"/>
    <n v="102"/>
    <n v="44.757599999999996"/>
    <x v="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x v="0"/>
    <n v="1447295460"/>
    <n v="1444747843"/>
    <b v="0"/>
    <n v="165"/>
    <b v="1"/>
    <x v="6"/>
    <n v="110"/>
    <n v="99.787899999999993"/>
    <x v="1"/>
  </r>
  <r>
    <n v="3403"/>
    <s v="'Fats and Tanya' - a play by Lucy Gallagher"/>
    <s v="Two worlds, one bond - no turning back._x000d_A dark comedy about domestic abuse and the power of an unlikely friendship"/>
    <n v="2000"/>
    <n v="2000"/>
    <x v="0"/>
    <x v="1"/>
    <x v="1"/>
    <n v="1435230324"/>
    <n v="1432638324"/>
    <b v="0"/>
    <n v="17"/>
    <b v="1"/>
    <x v="6"/>
    <n v="100"/>
    <n v="117.64709999999999"/>
    <x v="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x v="0"/>
    <n v="1434542702"/>
    <n v="1432814702"/>
    <b v="0"/>
    <n v="3"/>
    <b v="1"/>
    <x v="6"/>
    <n v="122"/>
    <n v="203.33330000000001"/>
    <x v="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x v="1"/>
    <n v="1456876740"/>
    <n v="1455063886"/>
    <b v="0"/>
    <n v="17"/>
    <b v="1"/>
    <x v="6"/>
    <n v="138"/>
    <n v="28.323499999999999"/>
    <x v="1"/>
  </r>
  <r>
    <n v="3406"/>
    <s v="Voices of Swords"/>
    <s v="A funny and moving new play about two families dealing with aging parents in very different ways!"/>
    <n v="10000"/>
    <n v="10031"/>
    <x v="0"/>
    <x v="0"/>
    <x v="0"/>
    <n v="1405511376"/>
    <n v="1401623376"/>
    <b v="0"/>
    <n v="91"/>
    <b v="1"/>
    <x v="6"/>
    <n v="100"/>
    <n v="110.2308"/>
    <x v="1"/>
  </r>
  <r>
    <n v="3407"/>
    <s v="Chlorine Edinburgh 2014"/>
    <s v="Biddy is 24. Biddy is a hopeless romantic. Biddy always wanted to be a vegan. Find out what happens_x000d_when Biddy gets sectioned."/>
    <n v="2000"/>
    <n v="2142"/>
    <x v="0"/>
    <x v="1"/>
    <x v="1"/>
    <n v="1404641289"/>
    <n v="1402049289"/>
    <b v="0"/>
    <n v="67"/>
    <b v="1"/>
    <x v="6"/>
    <n v="107"/>
    <n v="31.970099999999999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x v="0"/>
    <n v="1405727304"/>
    <n v="1403135304"/>
    <b v="0"/>
    <n v="18"/>
    <b v="1"/>
    <x v="6"/>
    <n v="211"/>
    <n v="58.6111"/>
    <x v="1"/>
  </r>
  <r>
    <n v="3409"/>
    <s v="Who Said Theatre Presents: The Calm"/>
    <s v="Exciting and visceral new-writing that challenges the way we view the fine line between war and terror..."/>
    <n v="500"/>
    <n v="618"/>
    <x v="0"/>
    <x v="1"/>
    <x v="1"/>
    <n v="1469998680"/>
    <n v="1466710358"/>
    <b v="0"/>
    <n v="21"/>
    <b v="1"/>
    <x v="6"/>
    <n v="124"/>
    <n v="29.428599999999999"/>
    <x v="1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x v="0"/>
    <n v="1465196400"/>
    <n v="1462841990"/>
    <b v="0"/>
    <n v="40"/>
    <b v="1"/>
    <x v="6"/>
    <n v="109"/>
    <n v="81.375"/>
    <x v="1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x v="0"/>
    <n v="1444264372"/>
    <n v="1442536372"/>
    <b v="0"/>
    <n v="78"/>
    <b v="1"/>
    <x v="6"/>
    <n v="104"/>
    <n v="199.16669999999999"/>
    <x v="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x v="1"/>
    <n v="1411858862"/>
    <n v="1409266862"/>
    <b v="0"/>
    <n v="26"/>
    <b v="1"/>
    <x v="6"/>
    <n v="100"/>
    <n v="115.38460000000001"/>
    <x v="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x v="0"/>
    <n v="1425099540"/>
    <n v="1424280938"/>
    <b v="0"/>
    <n v="14"/>
    <b v="1"/>
    <x v="6"/>
    <n v="130"/>
    <n v="46.428600000000003"/>
    <x v="1"/>
  </r>
  <r>
    <n v="3414"/>
    <s v="PCSF PlayOffs 2016"/>
    <s v="A new twist on our annual festival of fully-produced plays by member playwrights, performed by a talented ensemble cast!"/>
    <n v="3000"/>
    <n v="3105"/>
    <x v="0"/>
    <x v="0"/>
    <x v="0"/>
    <n v="1480579140"/>
    <n v="1478030325"/>
    <b v="0"/>
    <n v="44"/>
    <b v="1"/>
    <x v="6"/>
    <n v="104"/>
    <n v="70.568200000000004"/>
    <x v="1"/>
  </r>
  <r>
    <n v="3415"/>
    <s v="Balm in Gilead at Columbia"/>
    <s v="We are raising funds to allow for enhanced scenic, costume, and lighting design. Every dollar helps!"/>
    <n v="200"/>
    <n v="200"/>
    <x v="0"/>
    <x v="0"/>
    <x v="0"/>
    <n v="1460935800"/>
    <n v="1459999656"/>
    <b v="0"/>
    <n v="9"/>
    <b v="1"/>
    <x v="6"/>
    <n v="100"/>
    <n v="22.222200000000001"/>
    <x v="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x v="1"/>
    <n v="1429813800"/>
    <n v="1427363645"/>
    <b v="0"/>
    <n v="30"/>
    <b v="1"/>
    <x v="6"/>
    <n v="120"/>
    <n v="159.4667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x v="0"/>
    <n v="1414284180"/>
    <n v="1410558948"/>
    <b v="0"/>
    <n v="45"/>
    <b v="1"/>
    <x v="6"/>
    <n v="100"/>
    <n v="37.777999999999999"/>
    <x v="1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x v="0"/>
    <n v="1400875307"/>
    <n v="1398283307"/>
    <b v="0"/>
    <n v="56"/>
    <b v="1"/>
    <x v="6"/>
    <n v="101"/>
    <n v="72.053600000000003"/>
    <x v="1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x v="3"/>
    <n v="1459978200"/>
    <n v="1458416585"/>
    <b v="0"/>
    <n v="46"/>
    <b v="1"/>
    <x v="6"/>
    <n v="107"/>
    <n v="63.695700000000002"/>
    <x v="1"/>
  </r>
  <r>
    <n v="3420"/>
    <s v="Rounds. Set design campaign."/>
    <s v="A powerful and urgent tale of the first line of defence for the NHS. Based on true stories from junior doctors."/>
    <n v="700"/>
    <n v="966"/>
    <x v="0"/>
    <x v="1"/>
    <x v="1"/>
    <n v="1455408000"/>
    <n v="1454638202"/>
    <b v="0"/>
    <n v="34"/>
    <b v="1"/>
    <x v="6"/>
    <n v="138"/>
    <n v="28.411799999999999"/>
    <x v="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x v="0"/>
    <n v="1425495563"/>
    <n v="1422903563"/>
    <b v="0"/>
    <n v="98"/>
    <b v="1"/>
    <x v="6"/>
    <n v="101"/>
    <n v="103.21429999999999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x v="1"/>
    <n v="1450051200"/>
    <n v="1447594176"/>
    <b v="0"/>
    <n v="46"/>
    <b v="1"/>
    <x v="6"/>
    <n v="109"/>
    <n v="71.152199999999993"/>
    <x v="1"/>
  </r>
  <r>
    <n v="3423"/>
    <s v="And That's How The Story Goes"/>
    <s v="Forest Hills Eastern's Student Run Show 2015. Our goal is to present a professional quality show on a budget."/>
    <n v="250"/>
    <n v="350"/>
    <x v="0"/>
    <x v="0"/>
    <x v="0"/>
    <n v="1429912341"/>
    <n v="1427320341"/>
    <b v="0"/>
    <n v="10"/>
    <b v="1"/>
    <x v="6"/>
    <n v="140"/>
    <n v="35"/>
    <x v="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x v="0"/>
    <n v="1423119540"/>
    <n v="1421252084"/>
    <b v="0"/>
    <n v="76"/>
    <b v="1"/>
    <x v="6"/>
    <n v="104"/>
    <n v="81.776300000000006"/>
    <x v="1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x v="0"/>
    <n v="1412434136"/>
    <n v="1409669336"/>
    <b v="0"/>
    <n v="104"/>
    <b v="1"/>
    <x v="6"/>
    <n v="103"/>
    <n v="297.02980000000002"/>
    <x v="1"/>
  </r>
  <r>
    <n v="3426"/>
    <s v="Holocene"/>
    <s v="Part ghost story, part cautionary tale, Holocene is a play about the end of our world, and the beginning of another."/>
    <n v="3750"/>
    <n v="4055"/>
    <x v="0"/>
    <x v="0"/>
    <x v="0"/>
    <n v="1411264800"/>
    <n v="1409620903"/>
    <b v="0"/>
    <n v="87"/>
    <b v="1"/>
    <x v="6"/>
    <n v="108"/>
    <n v="46.609200000000001"/>
    <x v="1"/>
  </r>
  <r>
    <n v="3427"/>
    <s v="We Were Kings"/>
    <s v="A new play developed in collaboration with graduating theatre makers, premiering at the Edinburgh Fringe Festival 2014."/>
    <n v="1500"/>
    <n v="1500"/>
    <x v="0"/>
    <x v="1"/>
    <x v="1"/>
    <n v="1404314952"/>
    <n v="1401722952"/>
    <b v="0"/>
    <n v="29"/>
    <b v="1"/>
    <x v="6"/>
    <n v="100"/>
    <n v="51.7241"/>
    <x v="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x v="1"/>
    <n v="1425142800"/>
    <n v="1422983847"/>
    <b v="0"/>
    <n v="51"/>
    <b v="1"/>
    <x v="6"/>
    <n v="103"/>
    <n v="40.2941"/>
    <x v="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x v="1"/>
    <n v="1478046661"/>
    <n v="1476837061"/>
    <b v="0"/>
    <n v="12"/>
    <b v="1"/>
    <x v="6"/>
    <n v="130"/>
    <n v="16.25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x v="1"/>
    <n v="1406760101"/>
    <n v="1404168101"/>
    <b v="0"/>
    <n v="72"/>
    <b v="1"/>
    <x v="6"/>
    <n v="109"/>
    <n v="30.1526"/>
    <x v="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x v="0"/>
    <n v="1408383153"/>
    <n v="1405791153"/>
    <b v="0"/>
    <n v="21"/>
    <b v="1"/>
    <x v="6"/>
    <n v="100"/>
    <n v="95.238100000000003"/>
    <x v="1"/>
  </r>
  <r>
    <n v="3432"/>
    <s v="Love Letters"/>
    <s v="Bare Theatre stages A.R. Gurney's Pulitzer Finalist script about a relationship spanning a lifetime and long distance."/>
    <n v="2000"/>
    <n v="2193"/>
    <x v="0"/>
    <x v="0"/>
    <x v="0"/>
    <n v="1454709600"/>
    <n v="1452520614"/>
    <b v="0"/>
    <n v="42"/>
    <b v="1"/>
    <x v="6"/>
    <n v="110"/>
    <n v="52.214300000000001"/>
    <x v="1"/>
  </r>
  <r>
    <n v="3433"/>
    <s v="The Dybbuk"/>
    <s v="death&amp;pretzels presents their first Chicago based project:_x000d_The Dybbuk by S. Ansky"/>
    <n v="9500"/>
    <n v="9525"/>
    <x v="0"/>
    <x v="0"/>
    <x v="0"/>
    <n v="1402974000"/>
    <n v="1400290255"/>
    <b v="0"/>
    <n v="71"/>
    <b v="1"/>
    <x v="6"/>
    <n v="100"/>
    <n v="134.1549"/>
    <x v="1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x v="0"/>
    <n v="1404983269"/>
    <n v="1402391269"/>
    <b v="0"/>
    <n v="168"/>
    <b v="1"/>
    <x v="6"/>
    <n v="106"/>
    <n v="62.827399999999997"/>
    <x v="1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x v="0"/>
    <n v="1470538800"/>
    <n v="1469112493"/>
    <b v="0"/>
    <n v="19"/>
    <b v="1"/>
    <x v="6"/>
    <n v="112"/>
    <n v="58.947400000000002"/>
    <x v="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x v="0"/>
    <n v="1408638480"/>
    <n v="1406811593"/>
    <b v="0"/>
    <n v="37"/>
    <b v="1"/>
    <x v="6"/>
    <n v="106"/>
    <n v="143.10810000000001"/>
    <x v="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x v="0"/>
    <n v="1440003820"/>
    <n v="1437411820"/>
    <b v="0"/>
    <n v="36"/>
    <b v="1"/>
    <x v="6"/>
    <n v="101"/>
    <n v="84.166700000000006"/>
    <x v="1"/>
  </r>
  <r>
    <n v="3438"/>
    <s v="KLIPPIES"/>
    <s v="Klippies is the debut play from Johannesburg-born writer Jessica SiÃ¢n, premiering at the Southwark Playhouse, London in May 2015."/>
    <n v="2500"/>
    <n v="2605"/>
    <x v="0"/>
    <x v="1"/>
    <x v="1"/>
    <n v="1430600400"/>
    <n v="1428358567"/>
    <b v="0"/>
    <n v="14"/>
    <b v="1"/>
    <x v="6"/>
    <n v="104"/>
    <n v="186.07140000000001"/>
    <x v="1"/>
  </r>
  <r>
    <n v="3439"/>
    <s v="Cirque Inspired Alice's Adventures in Wonderland"/>
    <s v="Help a small theater produce an original adaptation of Lewis Carroll's classic story."/>
    <n v="1200"/>
    <n v="1616.14"/>
    <x v="0"/>
    <x v="0"/>
    <x v="0"/>
    <n v="1453179540"/>
    <n v="1452030730"/>
    <b v="0"/>
    <n v="18"/>
    <b v="1"/>
    <x v="6"/>
    <n v="135"/>
    <n v="89.785600000000002"/>
    <x v="1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x v="0"/>
    <n v="1405095300"/>
    <n v="1403146628"/>
    <b v="0"/>
    <n v="82"/>
    <b v="1"/>
    <x v="6"/>
    <n v="105"/>
    <n v="64.157600000000002"/>
    <x v="1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x v="0"/>
    <n v="1447445820"/>
    <n v="1445077121"/>
    <b v="0"/>
    <n v="43"/>
    <b v="1"/>
    <x v="6"/>
    <n v="103"/>
    <n v="59.651200000000003"/>
    <x v="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x v="0"/>
    <n v="1433016672"/>
    <n v="1430424672"/>
    <b v="0"/>
    <n v="8"/>
    <b v="1"/>
    <x v="6"/>
    <n v="100"/>
    <n v="31.25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x v="0"/>
    <n v="1410266146"/>
    <n v="1407674146"/>
    <b v="0"/>
    <n v="45"/>
    <b v="1"/>
    <x v="6"/>
    <n v="186"/>
    <n v="41.222200000000001"/>
    <x v="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x v="2"/>
    <n v="1465394340"/>
    <n v="1464677986"/>
    <b v="0"/>
    <n v="20"/>
    <b v="1"/>
    <x v="6"/>
    <n v="289"/>
    <n v="43.35"/>
    <x v="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x v="1"/>
    <n v="1445604236"/>
    <n v="1443185036"/>
    <b v="0"/>
    <n v="31"/>
    <b v="1"/>
    <x v="6"/>
    <n v="100"/>
    <n v="64.516099999999994"/>
    <x v="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x v="1"/>
    <n v="1423138800"/>
    <n v="1421092725"/>
    <b v="0"/>
    <n v="25"/>
    <b v="1"/>
    <x v="6"/>
    <n v="108"/>
    <n v="43.28"/>
    <x v="1"/>
  </r>
  <r>
    <n v="3447"/>
    <s v="The Vagabond Halfback"/>
    <s v="&quot;He was a poet, a vagrant, a philosopher, a lady's man and a hard drinker&quot;"/>
    <n v="1000"/>
    <n v="1078"/>
    <x v="0"/>
    <x v="0"/>
    <x v="0"/>
    <n v="1458332412"/>
    <n v="1454448012"/>
    <b v="0"/>
    <n v="14"/>
    <b v="1"/>
    <x v="6"/>
    <n v="108"/>
    <n v="77"/>
    <x v="1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x v="0"/>
    <n v="1418784689"/>
    <n v="1416192689"/>
    <b v="0"/>
    <n v="45"/>
    <b v="1"/>
    <x v="6"/>
    <n v="110"/>
    <n v="51.222200000000001"/>
    <x v="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x v="0"/>
    <n v="1468036800"/>
    <n v="1465607738"/>
    <b v="0"/>
    <n v="20"/>
    <b v="1"/>
    <x v="6"/>
    <n v="171"/>
    <n v="68.25"/>
    <x v="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x v="1"/>
    <n v="1427990071"/>
    <n v="1422809671"/>
    <b v="0"/>
    <n v="39"/>
    <b v="1"/>
    <x v="6"/>
    <n v="152"/>
    <n v="19.487200000000001"/>
    <x v="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x v="0"/>
    <n v="1429636927"/>
    <n v="1427304127"/>
    <b v="0"/>
    <n v="16"/>
    <b v="1"/>
    <x v="6"/>
    <n v="101"/>
    <n v="41.125"/>
    <x v="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x v="0"/>
    <n v="1406087940"/>
    <n v="1404141626"/>
    <b v="0"/>
    <n v="37"/>
    <b v="1"/>
    <x v="6"/>
    <n v="153"/>
    <n v="41.4054"/>
    <x v="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x v="1"/>
    <n v="1471130956"/>
    <n v="1465946956"/>
    <b v="0"/>
    <n v="14"/>
    <b v="1"/>
    <x v="6"/>
    <n v="128"/>
    <n v="27.5"/>
    <x v="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x v="1"/>
    <n v="1406825159"/>
    <n v="1404233159"/>
    <b v="0"/>
    <n v="21"/>
    <b v="1"/>
    <x v="6"/>
    <n v="101"/>
    <n v="33.571399999999997"/>
    <x v="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x v="0"/>
    <n v="1476381627"/>
    <n v="1473789627"/>
    <b v="0"/>
    <n v="69"/>
    <b v="1"/>
    <x v="6"/>
    <n v="101"/>
    <n v="145.86959999999999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x v="0"/>
    <n v="1406876340"/>
    <n v="1404190567"/>
    <b v="0"/>
    <n v="16"/>
    <b v="1"/>
    <x v="6"/>
    <n v="191"/>
    <n v="358.6875"/>
    <x v="1"/>
  </r>
  <r>
    <n v="3457"/>
    <s v="The Impossible Adventures Of Supernova Jones"/>
    <s v="Robots, Space Battles, Mystery, and Intrigue. Nothing is Impossible..."/>
    <n v="2000"/>
    <n v="2804"/>
    <x v="0"/>
    <x v="0"/>
    <x v="0"/>
    <n v="1423720740"/>
    <n v="1421081857"/>
    <b v="0"/>
    <n v="55"/>
    <b v="1"/>
    <x v="6"/>
    <n v="140"/>
    <n v="50.9818"/>
    <x v="1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x v="0"/>
    <n v="1422937620"/>
    <n v="1420606303"/>
    <b v="0"/>
    <n v="27"/>
    <b v="1"/>
    <x v="6"/>
    <n v="124"/>
    <n v="45.036999999999999"/>
    <x v="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x v="1"/>
    <n v="1463743860"/>
    <n v="1461151860"/>
    <b v="0"/>
    <n v="36"/>
    <b v="1"/>
    <x v="6"/>
    <n v="126"/>
    <n v="17.527799999999999"/>
    <x v="1"/>
  </r>
  <r>
    <n v="3460"/>
    <s v="Pushers"/>
    <s v="'Pushers' is an exciting new play and the first project for brand new theatre company, Ain't Got No Home Productions."/>
    <n v="500"/>
    <n v="950"/>
    <x v="0"/>
    <x v="1"/>
    <x v="1"/>
    <n v="1408106352"/>
    <n v="1406896752"/>
    <b v="0"/>
    <n v="19"/>
    <b v="1"/>
    <x v="6"/>
    <n v="190"/>
    <n v="50"/>
    <x v="1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x v="0"/>
    <n v="1477710000"/>
    <n v="1475248279"/>
    <b v="0"/>
    <n v="12"/>
    <b v="1"/>
    <x v="6"/>
    <n v="139"/>
    <n v="57.916699999999999"/>
    <x v="1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x v="0"/>
    <n v="1436551200"/>
    <n v="1435181628"/>
    <b v="0"/>
    <n v="17"/>
    <b v="1"/>
    <x v="6"/>
    <n v="202"/>
    <n v="29.7059"/>
    <x v="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x v="5"/>
    <n v="1476158340"/>
    <n v="1472594585"/>
    <b v="0"/>
    <n v="114"/>
    <b v="1"/>
    <x v="6"/>
    <n v="103"/>
    <n v="90.684200000000004"/>
    <x v="1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x v="0"/>
    <n v="1471921637"/>
    <n v="1469329637"/>
    <b v="0"/>
    <n v="93"/>
    <b v="1"/>
    <x v="6"/>
    <n v="102"/>
    <n v="55.012700000000002"/>
    <x v="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x v="1"/>
    <n v="1439136000"/>
    <n v="1436972472"/>
    <b v="0"/>
    <n v="36"/>
    <b v="1"/>
    <x v="6"/>
    <n v="103"/>
    <n v="57.222200000000001"/>
    <x v="1"/>
  </r>
  <r>
    <n v="3466"/>
    <s v="Spotlight Youth Theater Production of Wizard"/>
    <s v="The Spotlight Youth Theater is a program where every participant has a moment in the spotlight."/>
    <n v="3500"/>
    <n v="4450"/>
    <x v="0"/>
    <x v="0"/>
    <x v="0"/>
    <n v="1461108450"/>
    <n v="1455928050"/>
    <b v="0"/>
    <n v="61"/>
    <b v="1"/>
    <x v="6"/>
    <n v="127"/>
    <n v="72.950800000000001"/>
    <x v="1"/>
  </r>
  <r>
    <n v="3467"/>
    <s v="Venus in Fur, Los Angeles."/>
    <s v="Venus in Fur, By David Ives."/>
    <n v="3000"/>
    <n v="3030"/>
    <x v="0"/>
    <x v="0"/>
    <x v="0"/>
    <n v="1426864032"/>
    <n v="1424275632"/>
    <b v="0"/>
    <n v="47"/>
    <b v="1"/>
    <x v="6"/>
    <n v="101"/>
    <n v="64.468100000000007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x v="0"/>
    <n v="1474426800"/>
    <n v="1471976529"/>
    <b v="0"/>
    <n v="17"/>
    <b v="1"/>
    <x v="6"/>
    <n v="122"/>
    <n v="716.35289999999998"/>
    <x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x v="0"/>
    <n v="1461857045"/>
    <n v="1459265045"/>
    <b v="0"/>
    <n v="63"/>
    <b v="1"/>
    <x v="6"/>
    <n v="113"/>
    <n v="50.396799999999999"/>
    <x v="1"/>
  </r>
  <r>
    <n v="3470"/>
    <s v="She Kills Monsters"/>
    <s v="The New Artist's Circle is a theatre company dedicated to bringing the arts to young people."/>
    <n v="250"/>
    <n v="375"/>
    <x v="0"/>
    <x v="0"/>
    <x v="0"/>
    <n v="1468618680"/>
    <n v="1465345902"/>
    <b v="0"/>
    <n v="9"/>
    <b v="1"/>
    <x v="6"/>
    <n v="150"/>
    <n v="41.666699999999999"/>
    <x v="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x v="1"/>
    <n v="1409515200"/>
    <n v="1405971690"/>
    <b v="0"/>
    <n v="30"/>
    <b v="1"/>
    <x v="6"/>
    <n v="215"/>
    <n v="35.7667"/>
    <x v="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x v="0"/>
    <n v="1415253540"/>
    <n v="1413432331"/>
    <b v="0"/>
    <n v="23"/>
    <b v="1"/>
    <x v="6"/>
    <n v="102"/>
    <n v="88.739099999999993"/>
    <x v="1"/>
  </r>
  <r>
    <n v="3473"/>
    <s v="King Sisyphus"/>
    <s v="A modern telling of the Greek myth. Sisyphus defies the Gods and attempts to change the world order... but can he overcome his fate?"/>
    <n v="4900"/>
    <n v="4900"/>
    <x v="0"/>
    <x v="0"/>
    <x v="0"/>
    <n v="1426883220"/>
    <n v="1425067296"/>
    <b v="0"/>
    <n v="33"/>
    <b v="1"/>
    <x v="6"/>
    <n v="100"/>
    <n v="148.48480000000001"/>
    <x v="1"/>
  </r>
  <r>
    <n v="3474"/>
    <s v="Be Prepared"/>
    <s v="Help us get actor-writer Ian Bonar's debut play - a hilarious, heartbreaking story of grief and loss - to the 2016 Edinburgh Fringe."/>
    <n v="2000"/>
    <n v="2020"/>
    <x v="0"/>
    <x v="1"/>
    <x v="1"/>
    <n v="1469016131"/>
    <n v="1466424131"/>
    <b v="0"/>
    <n v="39"/>
    <b v="1"/>
    <x v="6"/>
    <n v="101"/>
    <n v="51.794899999999998"/>
    <x v="1"/>
  </r>
  <r>
    <n v="3475"/>
    <s v="Score"/>
    <s v="Score is a musical play inspired by true stories of parents who have recovered from addiction and regained their children."/>
    <n v="300"/>
    <n v="340"/>
    <x v="0"/>
    <x v="1"/>
    <x v="1"/>
    <n v="1414972800"/>
    <n v="1412629704"/>
    <b v="0"/>
    <n v="17"/>
    <b v="1"/>
    <x v="6"/>
    <n v="113"/>
    <n v="20"/>
    <x v="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x v="0"/>
    <n v="1414378800"/>
    <n v="1412836990"/>
    <b v="0"/>
    <n v="6"/>
    <b v="1"/>
    <x v="6"/>
    <n v="104"/>
    <n v="52"/>
    <x v="1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x v="0"/>
    <n v="1431831600"/>
    <n v="1430761243"/>
    <b v="0"/>
    <n v="39"/>
    <b v="1"/>
    <x v="6"/>
    <n v="115"/>
    <n v="53.230800000000002"/>
    <x v="1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x v="0"/>
    <n v="1426539600"/>
    <n v="1424296822"/>
    <b v="0"/>
    <n v="57"/>
    <b v="1"/>
    <x v="6"/>
    <n v="113"/>
    <n v="39.596499999999999"/>
    <x v="1"/>
  </r>
  <r>
    <n v="3479"/>
    <s v="Civil Rogues"/>
    <s v="A new comedy about what happened to a band of foolhardy actors when the Puritans closed the theatres in the 1640s."/>
    <n v="1500"/>
    <n v="1918"/>
    <x v="0"/>
    <x v="1"/>
    <x v="1"/>
    <n v="1403382680"/>
    <n v="1400790680"/>
    <b v="0"/>
    <n v="56"/>
    <b v="1"/>
    <x v="6"/>
    <n v="128"/>
    <n v="34.25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x v="0"/>
    <n v="1436562000"/>
    <n v="1434440227"/>
    <b v="0"/>
    <n v="13"/>
    <b v="1"/>
    <x v="6"/>
    <n v="143"/>
    <n v="164.61539999999999"/>
    <x v="1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x v="2"/>
    <n v="1420178188"/>
    <n v="1418709388"/>
    <b v="0"/>
    <n v="95"/>
    <b v="1"/>
    <x v="6"/>
    <n v="119"/>
    <n v="125.0526"/>
    <x v="1"/>
  </r>
  <r>
    <n v="3482"/>
    <s v="Old Trunk - Edinburgh 2014"/>
    <s v="Critically-acclaimed new-writing company Old Trunk make their Edinburgh debut alternating their two darkly comic plays."/>
    <n v="3000"/>
    <n v="4150"/>
    <x v="0"/>
    <x v="1"/>
    <x v="1"/>
    <n v="1404671466"/>
    <n v="1402079466"/>
    <b v="0"/>
    <n v="80"/>
    <b v="1"/>
    <x v="6"/>
    <n v="138"/>
    <n v="51.875"/>
    <x v="1"/>
  </r>
  <r>
    <n v="3483"/>
    <s v="The Faculty Lounge"/>
    <s v="Join 5 high school teachers in the lounge of every high school in America.  Hear what they never say in the classroom."/>
    <n v="3350"/>
    <n v="5358"/>
    <x v="0"/>
    <x v="0"/>
    <x v="0"/>
    <n v="1404403381"/>
    <n v="1401811381"/>
    <b v="0"/>
    <n v="133"/>
    <b v="1"/>
    <x v="6"/>
    <n v="160"/>
    <n v="40.285699999999999"/>
    <x v="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x v="0"/>
    <n v="1466014499"/>
    <n v="1463422499"/>
    <b v="0"/>
    <n v="44"/>
    <b v="1"/>
    <x v="6"/>
    <n v="114"/>
    <n v="64.909099999999995"/>
    <x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x v="0"/>
    <n v="1454431080"/>
    <n v="1451839080"/>
    <b v="0"/>
    <n v="30"/>
    <b v="1"/>
    <x v="6"/>
    <n v="101"/>
    <n v="55.333300000000001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x v="0"/>
    <n v="1433314740"/>
    <n v="1430600401"/>
    <b v="0"/>
    <n v="56"/>
    <b v="1"/>
    <x v="6"/>
    <n v="155"/>
    <n v="83.142899999999997"/>
    <x v="1"/>
  </r>
  <r>
    <n v="3487"/>
    <s v="Jericho Creek"/>
    <s v="Jericho Creek is an original production by Fledgling Theatre Company which will be performed at The Cockpit Theatre in July 2015"/>
    <n v="2000"/>
    <n v="2555"/>
    <x v="0"/>
    <x v="1"/>
    <x v="1"/>
    <n v="1435185252"/>
    <n v="1432593252"/>
    <b v="0"/>
    <n v="66"/>
    <b v="1"/>
    <x v="6"/>
    <n v="128"/>
    <n v="38.7121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x v="0"/>
    <n v="1429286400"/>
    <n v="1427221560"/>
    <b v="0"/>
    <n v="29"/>
    <b v="1"/>
    <x v="6"/>
    <n v="121"/>
    <n v="125.3793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x v="1"/>
    <n v="1400965200"/>
    <n v="1398352531"/>
    <b v="0"/>
    <n v="72"/>
    <b v="1"/>
    <x v="6"/>
    <n v="113"/>
    <n v="78.263900000000007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x v="0"/>
    <n v="1460574924"/>
    <n v="1457982924"/>
    <b v="0"/>
    <n v="27"/>
    <b v="1"/>
    <x v="6"/>
    <n v="128"/>
    <n v="47.222200000000001"/>
    <x v="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x v="0"/>
    <n v="1431928784"/>
    <n v="1430114384"/>
    <b v="0"/>
    <n v="10"/>
    <b v="1"/>
    <x v="6"/>
    <n v="158"/>
    <n v="79.099999999999994"/>
    <x v="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x v="0"/>
    <n v="1445818397"/>
    <n v="1442794397"/>
    <b v="0"/>
    <n v="35"/>
    <b v="1"/>
    <x v="6"/>
    <n v="105"/>
    <n v="114.292"/>
    <x v="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x v="0"/>
    <n v="1408252260"/>
    <n v="1406580436"/>
    <b v="0"/>
    <n v="29"/>
    <b v="1"/>
    <x v="6"/>
    <n v="100"/>
    <n v="51.7241"/>
    <x v="1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x v="0"/>
    <n v="1480140000"/>
    <n v="1479186575"/>
    <b v="0"/>
    <n v="13"/>
    <b v="1"/>
    <x v="6"/>
    <n v="100"/>
    <n v="30.769200000000001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x v="5"/>
    <n v="1414862280"/>
    <n v="1412360309"/>
    <b v="0"/>
    <n v="72"/>
    <b v="1"/>
    <x v="6"/>
    <n v="107"/>
    <n v="74.208299999999994"/>
    <x v="1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x v="0"/>
    <n v="1473625166"/>
    <n v="1470169166"/>
    <b v="0"/>
    <n v="78"/>
    <b v="1"/>
    <x v="6"/>
    <n v="124"/>
    <n v="47.846200000000003"/>
    <x v="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x v="0"/>
    <n v="1464904800"/>
    <n v="1463852904"/>
    <b v="0"/>
    <n v="49"/>
    <b v="1"/>
    <x v="6"/>
    <n v="109"/>
    <n v="34.408200000000001"/>
    <x v="1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x v="5"/>
    <n v="1464471840"/>
    <n v="1459309704"/>
    <b v="0"/>
    <n v="42"/>
    <b v="1"/>
    <x v="6"/>
    <n v="102"/>
    <n v="40.238100000000003"/>
    <x v="1"/>
  </r>
  <r>
    <n v="3499"/>
    <s v="Fefu and Her Friends"/>
    <s v="Figure 8 Troupe's debut performance! A stunning piece of theatre written by premier female playwright Maria Irene Fornes."/>
    <n v="2000"/>
    <n v="2110"/>
    <x v="0"/>
    <x v="0"/>
    <x v="0"/>
    <n v="1435733940"/>
    <n v="1431046325"/>
    <b v="0"/>
    <n v="35"/>
    <b v="1"/>
    <x v="6"/>
    <n v="106"/>
    <n v="60.285699999999999"/>
    <x v="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x v="0"/>
    <n v="1457326740"/>
    <n v="1455919438"/>
    <b v="0"/>
    <n v="42"/>
    <b v="1"/>
    <x v="6"/>
    <n v="106"/>
    <n v="25.3095"/>
    <x v="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x v="1"/>
    <n v="1441995595"/>
    <n v="1439835595"/>
    <b v="0"/>
    <n v="42"/>
    <b v="1"/>
    <x v="6"/>
    <n v="101"/>
    <n v="35.952399999999997"/>
    <x v="1"/>
  </r>
  <r>
    <n v="3502"/>
    <s v="Dickhead"/>
    <s v="Dickhead is a play about one man's struggle with the dicks in his head. If you want to know more stop being a twat and put out...please"/>
    <n v="4000"/>
    <n v="4216"/>
    <x v="0"/>
    <x v="0"/>
    <x v="0"/>
    <n v="1458100740"/>
    <n v="1456862924"/>
    <b v="0"/>
    <n v="31"/>
    <b v="1"/>
    <x v="6"/>
    <n v="105"/>
    <n v="136"/>
    <x v="1"/>
  </r>
  <r>
    <n v="3503"/>
    <s v="Tarantella"/>
    <s v="A group of Sicilian immigrants in New York struggle to deal with conflict from both within the family and from without."/>
    <n v="2500"/>
    <n v="2689"/>
    <x v="0"/>
    <x v="1"/>
    <x v="1"/>
    <n v="1469359728"/>
    <n v="1466767728"/>
    <b v="0"/>
    <n v="38"/>
    <b v="1"/>
    <x v="6"/>
    <n v="108"/>
    <n v="70.763199999999998"/>
    <x v="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x v="0"/>
    <n v="1447959491"/>
    <n v="1445363891"/>
    <b v="0"/>
    <n v="8"/>
    <b v="1"/>
    <x v="6"/>
    <n v="100"/>
    <n v="125"/>
    <x v="1"/>
  </r>
  <r>
    <n v="3505"/>
    <s v="Second Act: The Four Disgracers"/>
    <s v="Four myths._x000d_Four writers._x000d_Four new takes._x000d__x000d_The Four Disgracers comes to the stage to launch a new theatre group, Ixion."/>
    <n v="2500"/>
    <n v="2594"/>
    <x v="0"/>
    <x v="0"/>
    <x v="0"/>
    <n v="1399953600"/>
    <n v="1398983245"/>
    <b v="0"/>
    <n v="39"/>
    <b v="1"/>
    <x v="6"/>
    <n v="104"/>
    <n v="66.512799999999999"/>
    <x v="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x v="0"/>
    <n v="1408815440"/>
    <n v="1404927440"/>
    <b v="0"/>
    <n v="29"/>
    <b v="1"/>
    <x v="6"/>
    <n v="102"/>
    <n v="105"/>
    <x v="1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x v="0"/>
    <n v="1464732537"/>
    <n v="1462140537"/>
    <b v="0"/>
    <n v="72"/>
    <b v="1"/>
    <x v="6"/>
    <n v="104"/>
    <n v="145"/>
    <x v="1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x v="1"/>
    <n v="1462914000"/>
    <n v="1460914253"/>
    <b v="0"/>
    <n v="15"/>
    <b v="1"/>
    <x v="6"/>
    <n v="180"/>
    <n v="12"/>
    <x v="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x v="0"/>
    <n v="1416545700"/>
    <n v="1415392666"/>
    <b v="0"/>
    <n v="33"/>
    <b v="1"/>
    <x v="6"/>
    <n v="106"/>
    <n v="96.666700000000006"/>
    <x v="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x v="0"/>
    <n v="1404312846"/>
    <n v="1402584846"/>
    <b v="0"/>
    <n v="15"/>
    <b v="1"/>
    <x v="6"/>
    <n v="101"/>
    <n v="60.333300000000001"/>
    <x v="1"/>
  </r>
  <r>
    <n v="3511"/>
    <s v="Silent Planet"/>
    <s v="The world premiere of the first full-length play by Eve Leigh, at the intimate Finborough Theatre in London."/>
    <n v="1500"/>
    <n v="1518"/>
    <x v="0"/>
    <x v="1"/>
    <x v="1"/>
    <n v="1415385000"/>
    <n v="1413406695"/>
    <b v="0"/>
    <n v="19"/>
    <b v="1"/>
    <x v="6"/>
    <n v="101"/>
    <n v="79.8947"/>
    <x v="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x v="1"/>
    <n v="1429789992"/>
    <n v="1424609592"/>
    <b v="0"/>
    <n v="17"/>
    <b v="1"/>
    <x v="6"/>
    <n v="100"/>
    <n v="58.823500000000003"/>
    <x v="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x v="0"/>
    <n v="1401857940"/>
    <n v="1400725112"/>
    <b v="0"/>
    <n v="44"/>
    <b v="1"/>
    <x v="6"/>
    <n v="118"/>
    <n v="75.340900000000005"/>
    <x v="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x v="0"/>
    <n v="1422853140"/>
    <n v="1421439552"/>
    <b v="0"/>
    <n v="10"/>
    <b v="1"/>
    <x v="6"/>
    <n v="110"/>
    <n v="55"/>
    <x v="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x v="0"/>
    <n v="1433097171"/>
    <n v="1430505171"/>
    <b v="0"/>
    <n v="46"/>
    <b v="1"/>
    <x v="6"/>
    <n v="103"/>
    <n v="66.956500000000005"/>
    <x v="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x v="0"/>
    <n v="1410145200"/>
    <n v="1407197670"/>
    <b v="0"/>
    <n v="11"/>
    <b v="1"/>
    <x v="6"/>
    <n v="100"/>
    <n v="227.27269999999999"/>
    <x v="1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x v="1"/>
    <n v="1404471600"/>
    <n v="1401910634"/>
    <b v="0"/>
    <n v="13"/>
    <b v="1"/>
    <x v="6"/>
    <n v="100"/>
    <n v="307.69229999999999"/>
    <x v="1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x v="0"/>
    <n v="1412259660"/>
    <n v="1410461299"/>
    <b v="0"/>
    <n v="33"/>
    <b v="1"/>
    <x v="6"/>
    <n v="110"/>
    <n v="50.020899999999997"/>
    <x v="1"/>
  </r>
  <r>
    <n v="3519"/>
    <s v="Bookstory"/>
    <s v="Bookstory is a tiny puppet musical with some very big ideas that tells the story of the story in the digital age"/>
    <n v="2000"/>
    <n v="2027"/>
    <x v="0"/>
    <x v="1"/>
    <x v="1"/>
    <n v="1425478950"/>
    <n v="1422886950"/>
    <b v="0"/>
    <n v="28"/>
    <b v="1"/>
    <x v="6"/>
    <n v="101"/>
    <n v="72.392899999999997"/>
    <x v="1"/>
  </r>
  <r>
    <n v="3520"/>
    <s v="Protocols"/>
    <s v="Help us to bring &quot;Protocols&quot; at the 2015 Camden Fringe. The most controversial play of the year."/>
    <n v="2000"/>
    <n v="2015"/>
    <x v="0"/>
    <x v="1"/>
    <x v="1"/>
    <n v="1441547220"/>
    <n v="1439322412"/>
    <b v="0"/>
    <n v="21"/>
    <b v="1"/>
    <x v="6"/>
    <n v="101"/>
    <n v="95.952399999999997"/>
    <x v="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x v="0"/>
    <n v="1411980020"/>
    <n v="1409388020"/>
    <b v="0"/>
    <n v="13"/>
    <b v="1"/>
    <x v="6"/>
    <n v="169"/>
    <n v="45.615400000000001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x v="1"/>
    <n v="1442311560"/>
    <n v="1439924246"/>
    <b v="0"/>
    <n v="34"/>
    <b v="1"/>
    <x v="6"/>
    <n v="100"/>
    <n v="41.029400000000003"/>
    <x v="1"/>
  </r>
  <r>
    <n v="3523"/>
    <s v="Magnificence"/>
    <s v="An old play about our world. Set in 1970s England, Magnificence is a gut-wrenching story of radicalisation, idealism and pity."/>
    <n v="4000"/>
    <n v="4546"/>
    <x v="0"/>
    <x v="1"/>
    <x v="1"/>
    <n v="1474844400"/>
    <n v="1469871148"/>
    <b v="0"/>
    <n v="80"/>
    <b v="1"/>
    <x v="6"/>
    <n v="114"/>
    <n v="56.825000000000003"/>
    <x v="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x v="0"/>
    <n v="1410580800"/>
    <n v="1409336373"/>
    <b v="0"/>
    <n v="74"/>
    <b v="1"/>
    <x v="6"/>
    <n v="102"/>
    <n v="137.2432"/>
    <x v="1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x v="0"/>
    <n v="1439136000"/>
    <n v="1438188106"/>
    <b v="0"/>
    <n v="7"/>
    <b v="1"/>
    <x v="6"/>
    <n v="106"/>
    <n v="75.714299999999994"/>
    <x v="1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x v="0"/>
    <n v="1461823140"/>
    <n v="1459411371"/>
    <b v="0"/>
    <n v="34"/>
    <b v="1"/>
    <x v="6"/>
    <n v="102"/>
    <n v="99"/>
    <x v="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x v="0"/>
    <n v="1436587140"/>
    <n v="1434069205"/>
    <b v="0"/>
    <n v="86"/>
    <b v="1"/>
    <x v="6"/>
    <n v="117"/>
    <n v="81.569800000000001"/>
    <x v="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x v="1"/>
    <n v="1484740918"/>
    <n v="1483012918"/>
    <b v="0"/>
    <n v="37"/>
    <b v="1"/>
    <x v="6"/>
    <n v="101"/>
    <n v="45.1081"/>
    <x v="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x v="0"/>
    <n v="1436749200"/>
    <n v="1434997018"/>
    <b v="0"/>
    <n v="18"/>
    <b v="1"/>
    <x v="6"/>
    <n v="132"/>
    <n v="36.666699999999999"/>
    <x v="1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x v="1"/>
    <n v="1460318400"/>
    <n v="1457881057"/>
    <b v="0"/>
    <n v="22"/>
    <b v="1"/>
    <x v="6"/>
    <n v="100"/>
    <n v="125"/>
    <x v="1"/>
  </r>
  <r>
    <n v="3531"/>
    <s v="The Reinvention of Lily Johnson"/>
    <s v="A political comedy for a crazy election year"/>
    <n v="1000"/>
    <n v="1280"/>
    <x v="0"/>
    <x v="0"/>
    <x v="0"/>
    <n v="1467301334"/>
    <n v="1464709334"/>
    <b v="0"/>
    <n v="26"/>
    <b v="1"/>
    <x v="6"/>
    <n v="128"/>
    <n v="49.230800000000002"/>
    <x v="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x v="0"/>
    <n v="1411012740"/>
    <n v="1409667827"/>
    <b v="0"/>
    <n v="27"/>
    <b v="1"/>
    <x v="6"/>
    <n v="119"/>
    <n v="42.296300000000002"/>
    <x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x v="0"/>
    <n v="1447269367"/>
    <n v="1444673767"/>
    <b v="0"/>
    <n v="8"/>
    <b v="1"/>
    <x v="6"/>
    <n v="126"/>
    <n v="78.875"/>
    <x v="1"/>
  </r>
  <r>
    <n v="3534"/>
    <s v="Night of Ashes"/>
    <s v="A Theatrical Prequel to Hell's Rebels, the current Pathfinder Adventure Path from Paizo Publishing"/>
    <n v="5000"/>
    <n v="7810"/>
    <x v="0"/>
    <x v="0"/>
    <x v="0"/>
    <n v="1443711623"/>
    <n v="1440687623"/>
    <b v="0"/>
    <n v="204"/>
    <b v="1"/>
    <x v="6"/>
    <n v="156"/>
    <n v="38.284300000000002"/>
    <x v="1"/>
  </r>
  <r>
    <n v="3535"/>
    <s v="Twelve Angry Women"/>
    <s v="On the 60th anniversary of Twelve Angry Men, 12 female writers create 12 short pieces about what makes them angry."/>
    <n v="2000"/>
    <n v="2063"/>
    <x v="0"/>
    <x v="1"/>
    <x v="1"/>
    <n v="1443808800"/>
    <n v="1441120910"/>
    <b v="0"/>
    <n v="46"/>
    <b v="1"/>
    <x v="6"/>
    <n v="103"/>
    <n v="44.847799999999999"/>
    <x v="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x v="1"/>
    <n v="1450612740"/>
    <n v="1448040425"/>
    <b v="0"/>
    <n v="17"/>
    <b v="1"/>
    <x v="6"/>
    <n v="153"/>
    <n v="13.529400000000001"/>
    <x v="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x v="5"/>
    <n v="1416211140"/>
    <n v="1413016216"/>
    <b v="0"/>
    <n v="28"/>
    <b v="1"/>
    <x v="6"/>
    <n v="180"/>
    <n v="43.5"/>
    <x v="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x v="1"/>
    <n v="1471428340"/>
    <n v="1469009140"/>
    <b v="0"/>
    <n v="83"/>
    <b v="1"/>
    <x v="6"/>
    <n v="128"/>
    <n v="30.951799999999999"/>
    <x v="1"/>
  </r>
  <r>
    <n v="3539"/>
    <s v="Chokehold"/>
    <s v="A searing new play that takes  an unflinching look at the terrible costs of police shootings in the African American community."/>
    <n v="600"/>
    <n v="718"/>
    <x v="0"/>
    <x v="0"/>
    <x v="0"/>
    <n v="1473358122"/>
    <n v="1471543722"/>
    <b v="0"/>
    <n v="13"/>
    <b v="1"/>
    <x v="6"/>
    <n v="120"/>
    <n v="55.230800000000002"/>
    <x v="1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x v="1"/>
    <n v="1466899491"/>
    <n v="1464307491"/>
    <b v="0"/>
    <n v="8"/>
    <b v="1"/>
    <x v="6"/>
    <n v="123"/>
    <n v="46.125"/>
    <x v="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x v="1"/>
    <n v="1441042275"/>
    <n v="1438882275"/>
    <b v="0"/>
    <n v="32"/>
    <b v="1"/>
    <x v="6"/>
    <n v="105"/>
    <n v="39.375"/>
    <x v="1"/>
  </r>
  <r>
    <n v="3542"/>
    <s v="Gifts of War"/>
    <s v="Ancient Greece. Giddy, champagne soaked debauchery celebrating the Trojan War's end leads to a shocking and deadly surprise."/>
    <n v="5500"/>
    <n v="5623"/>
    <x v="0"/>
    <x v="0"/>
    <x v="0"/>
    <n v="1410099822"/>
    <n v="1404915822"/>
    <b v="0"/>
    <n v="85"/>
    <b v="1"/>
    <x v="6"/>
    <n v="102"/>
    <n v="66.152900000000002"/>
    <x v="1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x v="3"/>
    <n v="1435255659"/>
    <n v="1432663659"/>
    <b v="0"/>
    <n v="29"/>
    <b v="1"/>
    <x v="6"/>
    <n v="105"/>
    <n v="54.137900000000002"/>
    <x v="1"/>
  </r>
  <r>
    <n v="3544"/>
    <s v="Gruoch, or Lady Macbeth"/>
    <s v="Death &amp; Pretzels presents the world premiere of Paul Pasulka's Gruoch, or Lady Macbeth"/>
    <n v="2500"/>
    <n v="2500"/>
    <x v="0"/>
    <x v="0"/>
    <x v="0"/>
    <n v="1425758257"/>
    <n v="1423166257"/>
    <b v="0"/>
    <n v="24"/>
    <b v="1"/>
    <x v="6"/>
    <n v="100"/>
    <n v="104.16670000000001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x v="0"/>
    <n v="1428780159"/>
    <n v="1426188159"/>
    <b v="0"/>
    <n v="8"/>
    <b v="1"/>
    <x v="6"/>
    <n v="100"/>
    <n v="31.375"/>
    <x v="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x v="0"/>
    <n v="1427860740"/>
    <n v="1426002684"/>
    <b v="0"/>
    <n v="19"/>
    <b v="1"/>
    <x v="6"/>
    <n v="102"/>
    <n v="59.210500000000003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x v="0"/>
    <n v="1463198340"/>
    <n v="1461117201"/>
    <b v="0"/>
    <n v="336"/>
    <b v="1"/>
    <x v="6"/>
    <n v="114"/>
    <n v="119.1763"/>
    <x v="1"/>
  </r>
  <r>
    <n v="3548"/>
    <s v="THE UNDERSTUDY @ WORKING STAGE"/>
    <s v="We're putting together a production of THE UNDERSTUDY by Theresa Rebeck and hope you'll help us share this story."/>
    <n v="2100"/>
    <n v="2140"/>
    <x v="0"/>
    <x v="0"/>
    <x v="0"/>
    <n v="1457139600"/>
    <n v="1455230214"/>
    <b v="0"/>
    <n v="13"/>
    <b v="1"/>
    <x v="6"/>
    <n v="102"/>
    <n v="164.61539999999999"/>
    <x v="1"/>
  </r>
  <r>
    <n v="3549"/>
    <s v="The Munitionettes"/>
    <s v="Help us bring to life tales of hardship, danger and community of extraordinary women working in WW1 munitions factories."/>
    <n v="1000"/>
    <n v="1020"/>
    <x v="0"/>
    <x v="1"/>
    <x v="1"/>
    <n v="1441358873"/>
    <n v="1438939673"/>
    <b v="0"/>
    <n v="42"/>
    <b v="1"/>
    <x v="6"/>
    <n v="102"/>
    <n v="24.285699999999999"/>
    <x v="1"/>
  </r>
  <r>
    <n v="3550"/>
    <s v="MOONFACE"/>
    <s v="MOONFACE explores the formative f***k-ups of adolescence. Fresh, incisive new writing. Monologue, movement and striking naturalism."/>
    <n v="2500"/>
    <n v="2620"/>
    <x v="0"/>
    <x v="1"/>
    <x v="1"/>
    <n v="1462224398"/>
    <n v="1459632398"/>
    <b v="0"/>
    <n v="64"/>
    <b v="1"/>
    <x v="6"/>
    <n v="105"/>
    <n v="40.9375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x v="0"/>
    <n v="1400796420"/>
    <n v="1398342170"/>
    <b v="0"/>
    <n v="25"/>
    <b v="1"/>
    <x v="6"/>
    <n v="102"/>
    <n v="61.1"/>
    <x v="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x v="1"/>
    <n v="1403964324"/>
    <n v="1401372324"/>
    <b v="0"/>
    <n v="20"/>
    <b v="1"/>
    <x v="6"/>
    <n v="100"/>
    <n v="38.65"/>
    <x v="1"/>
  </r>
  <r>
    <n v="3553"/>
    <s v="Coming Home"/>
    <s v="Professional actors bring to life the true stories of 5 African-Americans struggling with mental health and their search for healing."/>
    <n v="5500"/>
    <n v="5845"/>
    <x v="0"/>
    <x v="0"/>
    <x v="0"/>
    <n v="1439337600"/>
    <n v="1436575280"/>
    <b v="0"/>
    <n v="104"/>
    <b v="1"/>
    <x v="6"/>
    <n v="106"/>
    <n v="56.201900000000002"/>
    <x v="1"/>
  </r>
  <r>
    <n v="3554"/>
    <s v="MASKS: Off-Broadway Debut"/>
    <s v="MASKS is a dramedy dealing with what it means to be alive, the reliability of identity, and what it means to suffer."/>
    <n v="5000"/>
    <n v="5671.11"/>
    <x v="0"/>
    <x v="0"/>
    <x v="0"/>
    <n v="1423674000"/>
    <n v="1421025159"/>
    <b v="0"/>
    <n v="53"/>
    <b v="1"/>
    <x v="6"/>
    <n v="113"/>
    <n v="107.0021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x v="3"/>
    <n v="1479382594"/>
    <n v="1476786994"/>
    <b v="0"/>
    <n v="14"/>
    <b v="1"/>
    <x v="6"/>
    <n v="100"/>
    <n v="171.42859999999999"/>
    <x v="1"/>
  </r>
  <r>
    <n v="3556"/>
    <s v="Immortal"/>
    <s v="'Immortal', a play about five English Air Bombers in WW2, is an exciting first project for the brand new Production Company, GreanTea."/>
    <n v="2200"/>
    <n v="2210"/>
    <x v="0"/>
    <x v="1"/>
    <x v="1"/>
    <n v="1408289724"/>
    <n v="1403105724"/>
    <b v="0"/>
    <n v="20"/>
    <b v="1"/>
    <x v="6"/>
    <n v="100"/>
    <n v="110.5"/>
    <x v="1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x v="0"/>
    <n v="1399271911"/>
    <n v="1396334311"/>
    <b v="0"/>
    <n v="558"/>
    <b v="1"/>
    <x v="6"/>
    <n v="100"/>
    <n v="179.27600000000001"/>
    <x v="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x v="1"/>
    <n v="1435352400"/>
    <n v="1431718575"/>
    <b v="0"/>
    <n v="22"/>
    <b v="1"/>
    <x v="6"/>
    <n v="144"/>
    <n v="22.909099999999999"/>
    <x v="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x v="2"/>
    <n v="1438333080"/>
    <n v="1436408308"/>
    <b v="0"/>
    <n v="24"/>
    <b v="1"/>
    <x v="6"/>
    <n v="104"/>
    <n v="43.125"/>
    <x v="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x v="5"/>
    <n v="1432694700"/>
    <n v="1429651266"/>
    <b v="0"/>
    <n v="74"/>
    <b v="1"/>
    <x v="6"/>
    <n v="108"/>
    <n v="46.8919"/>
    <x v="1"/>
  </r>
  <r>
    <n v="3561"/>
    <s v="How You Kiss Me... at FringeNYC 2015"/>
    <s v="How You Kiss Me Is Not How I Like To Be Kissed_x000d__x000d_a new play by Dan Giles_x000d__x000d_coming to FringeNYC 2015_x000d__x000d_www.howyoukissme.com"/>
    <n v="2500"/>
    <n v="2560"/>
    <x v="0"/>
    <x v="0"/>
    <x v="0"/>
    <n v="1438799760"/>
    <n v="1437236378"/>
    <b v="0"/>
    <n v="54"/>
    <b v="1"/>
    <x v="6"/>
    <n v="102"/>
    <n v="47.407400000000003"/>
    <x v="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x v="1"/>
    <n v="1457906400"/>
    <n v="1457115427"/>
    <b v="0"/>
    <n v="31"/>
    <b v="1"/>
    <x v="6"/>
    <n v="149"/>
    <n v="15.129"/>
    <x v="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x v="1"/>
    <n v="1470078000"/>
    <n v="1467648456"/>
    <b v="0"/>
    <n v="25"/>
    <b v="1"/>
    <x v="6"/>
    <n v="105"/>
    <n v="21.097999999999999"/>
    <x v="1"/>
  </r>
  <r>
    <n v="3564"/>
    <s v="The Pillowman Aberdeen"/>
    <s v="Multi Award-Winng play THE PILLOWMAN coming to the Arts Centre Theatre, Aberdeen"/>
    <n v="1000"/>
    <n v="1005"/>
    <x v="0"/>
    <x v="1"/>
    <x v="1"/>
    <n v="1444060800"/>
    <n v="1440082649"/>
    <b v="0"/>
    <n v="17"/>
    <b v="1"/>
    <x v="6"/>
    <n v="101"/>
    <n v="59.117600000000003"/>
    <x v="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x v="0"/>
    <n v="1420048208"/>
    <n v="1417456208"/>
    <b v="0"/>
    <n v="12"/>
    <b v="1"/>
    <x v="6"/>
    <n v="131"/>
    <n v="97.916700000000006"/>
    <x v="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x v="1"/>
    <n v="1422015083"/>
    <n v="1419423083"/>
    <b v="0"/>
    <n v="38"/>
    <b v="1"/>
    <x v="6"/>
    <n v="105"/>
    <n v="55.131599999999999"/>
    <x v="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x v="1"/>
    <n v="1433964444"/>
    <n v="1431372444"/>
    <b v="0"/>
    <n v="41"/>
    <b v="1"/>
    <x v="6"/>
    <n v="109"/>
    <n v="26.5366"/>
    <x v="1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x v="0"/>
    <n v="1410975994"/>
    <n v="1408383994"/>
    <b v="0"/>
    <n v="19"/>
    <b v="1"/>
    <x v="6"/>
    <n v="111"/>
    <n v="58.421100000000003"/>
    <x v="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x v="0"/>
    <n v="1420734696"/>
    <n v="1418142696"/>
    <b v="0"/>
    <n v="41"/>
    <b v="1"/>
    <x v="6"/>
    <n v="100"/>
    <n v="122.53660000000001"/>
    <x v="1"/>
  </r>
  <r>
    <n v="3570"/>
    <s v="The Lower Depths"/>
    <s v="Theatre Machine presents an all-new adaptation of Maxim Gorky's classic of Russian theatre, The Lower Depths."/>
    <n v="2000"/>
    <n v="2287"/>
    <x v="0"/>
    <x v="0"/>
    <x v="0"/>
    <n v="1420009200"/>
    <n v="1417593483"/>
    <b v="0"/>
    <n v="26"/>
    <b v="1"/>
    <x v="6"/>
    <n v="114"/>
    <n v="87.961500000000001"/>
    <x v="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x v="1"/>
    <n v="1414701413"/>
    <n v="1412109413"/>
    <b v="0"/>
    <n v="25"/>
    <b v="1"/>
    <x v="6"/>
    <n v="122"/>
    <n v="73.239999999999995"/>
    <x v="1"/>
  </r>
  <r>
    <n v="3572"/>
    <s v="Monster"/>
    <s v="A darkly comic one woman show by Abram Rooney as part of The Camden Fringe 2015."/>
    <n v="500"/>
    <n v="500"/>
    <x v="0"/>
    <x v="1"/>
    <x v="1"/>
    <n v="1434894082"/>
    <n v="1432302082"/>
    <b v="0"/>
    <n v="9"/>
    <b v="1"/>
    <x v="6"/>
    <n v="100"/>
    <n v="55.555599999999998"/>
    <x v="1"/>
  </r>
  <r>
    <n v="3573"/>
    <s v="Licensed To Ill"/>
    <s v="London based theatre makers collaborating to create a new show about the history of HipHop."/>
    <n v="3000"/>
    <n v="3084"/>
    <x v="0"/>
    <x v="1"/>
    <x v="1"/>
    <n v="1415440846"/>
    <n v="1412845246"/>
    <b v="0"/>
    <n v="78"/>
    <b v="1"/>
    <x v="6"/>
    <n v="103"/>
    <n v="39.538499999999999"/>
    <x v="1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x v="0"/>
    <n v="1415921848"/>
    <n v="1413326248"/>
    <b v="0"/>
    <n v="45"/>
    <b v="1"/>
    <x v="6"/>
    <n v="106"/>
    <n v="136.77780000000001"/>
    <x v="1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x v="0"/>
    <n v="1470887940"/>
    <n v="1468176527"/>
    <b v="0"/>
    <n v="102"/>
    <b v="1"/>
    <x v="6"/>
    <n v="101"/>
    <n v="99.343100000000007"/>
    <x v="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x v="0"/>
    <n v="1480947054"/>
    <n v="1475759454"/>
    <b v="0"/>
    <n v="5"/>
    <b v="1"/>
    <x v="6"/>
    <n v="100"/>
    <n v="20"/>
    <x v="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x v="0"/>
    <n v="1430029680"/>
    <n v="1427741583"/>
    <b v="0"/>
    <n v="27"/>
    <b v="1"/>
    <x v="6"/>
    <n v="130"/>
    <n v="28.8889"/>
    <x v="1"/>
  </r>
  <r>
    <n v="3578"/>
    <s v="Home"/>
    <s v="An unsparing, slightly surreal look at the effects of the private rented sector on two young women. Based on real events."/>
    <n v="1500"/>
    <n v="1500.2"/>
    <x v="0"/>
    <x v="1"/>
    <x v="1"/>
    <n v="1462037777"/>
    <n v="1459445777"/>
    <b v="0"/>
    <n v="37"/>
    <b v="1"/>
    <x v="6"/>
    <n v="100"/>
    <n v="40.545900000000003"/>
    <x v="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x v="1"/>
    <n v="1459444656"/>
    <n v="1456856256"/>
    <b v="0"/>
    <n v="14"/>
    <b v="1"/>
    <x v="6"/>
    <n v="100"/>
    <n v="35.714300000000001"/>
    <x v="1"/>
  </r>
  <r>
    <n v="3580"/>
    <s v="Annabel Lost"/>
    <s v="Annabel Lost combines visual art and performance poetry to tell the story of two orphaned refugees, Quetzal and Rhime."/>
    <n v="900"/>
    <n v="1025"/>
    <x v="0"/>
    <x v="0"/>
    <x v="0"/>
    <n v="1425185940"/>
    <n v="1421900022"/>
    <b v="0"/>
    <n v="27"/>
    <b v="1"/>
    <x v="6"/>
    <n v="114"/>
    <n v="37.963000000000001"/>
    <x v="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x v="1"/>
    <n v="1406719110"/>
    <n v="1405509510"/>
    <b v="0"/>
    <n v="45"/>
    <b v="1"/>
    <x v="6"/>
    <n v="100"/>
    <n v="33.333300000000001"/>
    <x v="1"/>
  </r>
  <r>
    <n v="3582"/>
    <s v="REALLY REALLY"/>
    <s v="A contemporary American play touching on the scorching realities of growing up in the Millennial generation."/>
    <n v="1000"/>
    <n v="2870"/>
    <x v="0"/>
    <x v="0"/>
    <x v="0"/>
    <n v="1459822682"/>
    <n v="1458613082"/>
    <b v="0"/>
    <n v="49"/>
    <b v="1"/>
    <x v="6"/>
    <n v="287"/>
    <n v="58.571399999999997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x v="0"/>
    <n v="1460970805"/>
    <n v="1455790405"/>
    <b v="0"/>
    <n v="24"/>
    <b v="1"/>
    <x v="6"/>
    <n v="109"/>
    <n v="135.625"/>
    <x v="1"/>
  </r>
  <r>
    <n v="3584"/>
    <s v="Pramkicker - Edinburgh and Beyond"/>
    <s v="Critically-acclaimed Old Trunk are back with their new play. _x000d_PRAMKICKER. _x000d__x000d_Written by Sadie Hasler &amp; directed by Sarah Mayhew."/>
    <n v="3000"/>
    <n v="3465"/>
    <x v="0"/>
    <x v="1"/>
    <x v="1"/>
    <n v="1436772944"/>
    <n v="1434180944"/>
    <b v="0"/>
    <n v="112"/>
    <b v="1"/>
    <x v="6"/>
    <n v="116"/>
    <n v="30.9375"/>
    <x v="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x v="0"/>
    <n v="1419181890"/>
    <n v="1416589890"/>
    <b v="0"/>
    <n v="23"/>
    <b v="1"/>
    <x v="6"/>
    <n v="119"/>
    <n v="176.08699999999999"/>
    <x v="1"/>
  </r>
  <r>
    <n v="3586"/>
    <s v="Actors &amp; Musicians who are Blind or Autistic"/>
    <s v="See Theatre In A New Light"/>
    <n v="7500"/>
    <n v="8207"/>
    <x v="0"/>
    <x v="0"/>
    <x v="0"/>
    <n v="1474649070"/>
    <n v="1469465070"/>
    <b v="0"/>
    <n v="54"/>
    <b v="1"/>
    <x v="6"/>
    <n v="109"/>
    <n v="151.98150000000001"/>
    <x v="1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x v="1"/>
    <n v="1467054000"/>
    <n v="1463144254"/>
    <b v="0"/>
    <n v="28"/>
    <b v="1"/>
    <x v="6"/>
    <n v="127"/>
    <n v="22.607099999999999"/>
    <x v="1"/>
  </r>
  <r>
    <n v="3588"/>
    <s v="MENTAL Play short-tour 2015!"/>
    <s v="Touring the fast-paced, playful and poignant story of three twenty-somethings in a mental-health support group."/>
    <n v="200"/>
    <n v="201"/>
    <x v="0"/>
    <x v="1"/>
    <x v="1"/>
    <n v="1430348400"/>
    <n v="1428436410"/>
    <b v="0"/>
    <n v="11"/>
    <b v="1"/>
    <x v="6"/>
    <n v="101"/>
    <n v="18.2727"/>
    <x v="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x v="0"/>
    <n v="1432654347"/>
    <n v="1430494347"/>
    <b v="0"/>
    <n v="62"/>
    <b v="1"/>
    <x v="6"/>
    <n v="128"/>
    <n v="82.258099999999999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x v="1"/>
    <n v="1413792034"/>
    <n v="1411200034"/>
    <b v="0"/>
    <n v="73"/>
    <b v="1"/>
    <x v="6"/>
    <n v="100"/>
    <n v="68.534199999999998"/>
    <x v="1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x v="0"/>
    <n v="1422075540"/>
    <n v="1419979544"/>
    <b v="0"/>
    <n v="18"/>
    <b v="1"/>
    <x v="6"/>
    <n v="175"/>
    <n v="68.055599999999998"/>
    <x v="1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x v="0"/>
    <n v="1423630740"/>
    <n v="1418673307"/>
    <b v="0"/>
    <n v="35"/>
    <b v="1"/>
    <x v="6"/>
    <n v="127"/>
    <n v="72.714299999999994"/>
    <x v="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x v="0"/>
    <n v="1420489560"/>
    <n v="1417469639"/>
    <b v="0"/>
    <n v="43"/>
    <b v="1"/>
    <x v="6"/>
    <n v="111"/>
    <n v="77.186000000000007"/>
    <x v="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x v="0"/>
    <n v="1472952982"/>
    <n v="1470792982"/>
    <b v="0"/>
    <n v="36"/>
    <b v="1"/>
    <x v="6"/>
    <n v="126"/>
    <n v="55.972200000000001"/>
    <x v="1"/>
  </r>
  <r>
    <n v="3595"/>
    <s v="The Flu Season"/>
    <s v="A new theatre company staging Will Eno's The Flu Season in Seattle"/>
    <n v="2600"/>
    <n v="3081"/>
    <x v="0"/>
    <x v="0"/>
    <x v="0"/>
    <n v="1426229940"/>
    <n v="1423959123"/>
    <b v="0"/>
    <n v="62"/>
    <b v="1"/>
    <x v="6"/>
    <n v="119"/>
    <n v="49.6935"/>
    <x v="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x v="5"/>
    <n v="1409072982"/>
    <n v="1407258582"/>
    <b v="0"/>
    <n v="15"/>
    <b v="1"/>
    <x v="6"/>
    <n v="108"/>
    <n v="79"/>
    <x v="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x v="0"/>
    <n v="1456984740"/>
    <n v="1455717790"/>
    <b v="0"/>
    <n v="33"/>
    <b v="1"/>
    <x v="6"/>
    <n v="103"/>
    <n v="77.7273"/>
    <x v="1"/>
  </r>
  <r>
    <n v="3598"/>
    <s v="Cinderella"/>
    <s v="River City Theatre Company needs your support as we embark on our thirteenth production, CINDERELLA!"/>
    <n v="1000"/>
    <n v="1101"/>
    <x v="0"/>
    <x v="0"/>
    <x v="0"/>
    <n v="1409720340"/>
    <n v="1408129822"/>
    <b v="0"/>
    <n v="27"/>
    <b v="1"/>
    <x v="6"/>
    <n v="110"/>
    <n v="40.777799999999999"/>
    <x v="1"/>
  </r>
  <r>
    <n v="3599"/>
    <s v="Promised Land"/>
    <s v="Help Chrysalis get this production off the ground!  An original play, we only need $500 to get this production on its feet!"/>
    <n v="500"/>
    <n v="1010"/>
    <x v="0"/>
    <x v="0"/>
    <x v="0"/>
    <n v="1440892800"/>
    <n v="1438715077"/>
    <b v="0"/>
    <n v="17"/>
    <b v="1"/>
    <x v="6"/>
    <n v="202"/>
    <n v="59.411799999999999"/>
    <x v="1"/>
  </r>
  <r>
    <n v="3600"/>
    <s v="Pariah"/>
    <s v="The First Play From The Man Who Brought You The Black James Bond!"/>
    <n v="10"/>
    <n v="13"/>
    <x v="0"/>
    <x v="0"/>
    <x v="0"/>
    <n v="1476390164"/>
    <n v="1473970964"/>
    <b v="0"/>
    <n v="4"/>
    <b v="1"/>
    <x v="6"/>
    <n v="130"/>
    <n v="3.25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x v="1"/>
    <n v="1421452682"/>
    <n v="1418860682"/>
    <b v="0"/>
    <n v="53"/>
    <b v="1"/>
    <x v="6"/>
    <n v="104"/>
    <n v="39.377400000000002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x v="0"/>
    <n v="1463520479"/>
    <n v="1458336479"/>
    <b v="0"/>
    <n v="49"/>
    <b v="1"/>
    <x v="6"/>
    <n v="100"/>
    <n v="81.673500000000004"/>
    <x v="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x v="0"/>
    <n v="1446759880"/>
    <n v="1444164280"/>
    <b v="0"/>
    <n v="57"/>
    <b v="1"/>
    <x v="6"/>
    <n v="171"/>
    <n v="44.912300000000002"/>
    <x v="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x v="0"/>
    <n v="1461913140"/>
    <n v="1461370956"/>
    <b v="0"/>
    <n v="69"/>
    <b v="1"/>
    <x v="6"/>
    <n v="113"/>
    <n v="49.058"/>
    <x v="1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x v="1"/>
    <n v="1455390126"/>
    <n v="1452798126"/>
    <b v="0"/>
    <n v="15"/>
    <b v="1"/>
    <x v="6"/>
    <n v="184"/>
    <n v="30.666699999999999"/>
    <x v="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x v="1"/>
    <n v="1471185057"/>
    <n v="1468593057"/>
    <b v="0"/>
    <n v="64"/>
    <b v="1"/>
    <x v="6"/>
    <n v="130"/>
    <n v="61.0625"/>
    <x v="1"/>
  </r>
  <r>
    <n v="3607"/>
    <s v="E15 at The Pleasance and CPT"/>
    <s v="'E15' is a verbatim project that looks at the story of the Focus E15 Campaign"/>
    <n v="550"/>
    <n v="580"/>
    <x v="0"/>
    <x v="1"/>
    <x v="1"/>
    <n v="1450137600"/>
    <n v="1448924882"/>
    <b v="0"/>
    <n v="20"/>
    <b v="1"/>
    <x v="6"/>
    <n v="105"/>
    <n v="29"/>
    <x v="1"/>
  </r>
  <r>
    <n v="3608"/>
    <s v="Petrification"/>
    <s v="Help us get the show on the road! Petrification is a new play about home, memory and identity and we need your help to tour."/>
    <n v="800"/>
    <n v="800"/>
    <x v="0"/>
    <x v="1"/>
    <x v="1"/>
    <n v="1466172000"/>
    <n v="1463418090"/>
    <b v="0"/>
    <n v="27"/>
    <b v="1"/>
    <x v="6"/>
    <n v="100"/>
    <n v="29.6296"/>
    <x v="1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x v="1"/>
    <n v="1459378085"/>
    <n v="1456789685"/>
    <b v="0"/>
    <n v="21"/>
    <b v="1"/>
    <x v="6"/>
    <n v="153"/>
    <n v="143.09520000000001"/>
    <x v="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x v="1"/>
    <n v="1439806936"/>
    <n v="1437214936"/>
    <b v="0"/>
    <n v="31"/>
    <b v="1"/>
    <x v="6"/>
    <n v="162"/>
    <n v="52.354799999999997"/>
    <x v="1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x v="1"/>
    <n v="1428483201"/>
    <n v="1425891201"/>
    <b v="0"/>
    <n v="51"/>
    <b v="1"/>
    <x v="6"/>
    <n v="136"/>
    <n v="66.666700000000006"/>
    <x v="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x v="5"/>
    <n v="1402334811"/>
    <n v="1401470811"/>
    <b v="0"/>
    <n v="57"/>
    <b v="1"/>
    <x v="6"/>
    <n v="144"/>
    <n v="126.66670000000001"/>
    <x v="1"/>
  </r>
  <r>
    <n v="3613"/>
    <s v="HIS NAME IS ARTHUR HOLMBERG"/>
    <s v="a woman walks into a bar except she looks like a man and no one's serving drinks. one night only"/>
    <n v="1250"/>
    <n v="1250"/>
    <x v="0"/>
    <x v="0"/>
    <x v="0"/>
    <n v="1403964574"/>
    <n v="1401372574"/>
    <b v="0"/>
    <n v="20"/>
    <b v="1"/>
    <x v="6"/>
    <n v="100"/>
    <n v="62.5"/>
    <x v="1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x v="0"/>
    <n v="1434675616"/>
    <n v="1432083616"/>
    <b v="0"/>
    <n v="71"/>
    <b v="1"/>
    <x v="6"/>
    <n v="101"/>
    <n v="35.493000000000002"/>
    <x v="1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x v="1"/>
    <n v="1449756896"/>
    <n v="1447164896"/>
    <b v="0"/>
    <n v="72"/>
    <b v="1"/>
    <x v="6"/>
    <n v="107"/>
    <n v="37.083300000000001"/>
    <x v="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x v="1"/>
    <n v="1426801664"/>
    <n v="1424213264"/>
    <b v="0"/>
    <n v="45"/>
    <b v="1"/>
    <x v="6"/>
    <n v="125"/>
    <n v="69.333299999999994"/>
    <x v="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x v="1"/>
    <n v="1488240000"/>
    <n v="1486996729"/>
    <b v="0"/>
    <n v="51"/>
    <b v="1"/>
    <x v="6"/>
    <n v="119"/>
    <n v="17.254899999999999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x v="1"/>
    <n v="1433343850"/>
    <n v="1430751850"/>
    <b v="0"/>
    <n v="56"/>
    <b v="1"/>
    <x v="6"/>
    <n v="101"/>
    <n v="36.071399999999997"/>
    <x v="1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x v="0"/>
    <n v="1479592800"/>
    <n v="1476760226"/>
    <b v="0"/>
    <n v="17"/>
    <b v="1"/>
    <x v="6"/>
    <n v="113"/>
    <n v="66.470600000000005"/>
    <x v="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x v="0"/>
    <n v="1425528000"/>
    <n v="1422916261"/>
    <b v="0"/>
    <n v="197"/>
    <b v="1"/>
    <x v="6"/>
    <n v="105"/>
    <n v="56.066000000000003"/>
    <x v="1"/>
  </r>
  <r>
    <n v="3621"/>
    <s v="EverScape"/>
    <s v="Bare Theatre and Sonorous Road collaborate on the NC debut of  Allan Maule's gamer fantasy play that was extended in New York."/>
    <n v="3000"/>
    <n v="3292"/>
    <x v="0"/>
    <x v="0"/>
    <x v="0"/>
    <n v="1475269200"/>
    <n v="1473200844"/>
    <b v="0"/>
    <n v="70"/>
    <b v="1"/>
    <x v="6"/>
    <n v="110"/>
    <n v="47.028599999999997"/>
    <x v="1"/>
  </r>
  <r>
    <n v="3622"/>
    <s v="Shakespeare's Pericles, Prince of Tyre"/>
    <s v="5 actors. 39 characters. 1 epic adventure. Presented by the Cradle Theatre Company."/>
    <n v="1000"/>
    <n v="1000.99"/>
    <x v="0"/>
    <x v="0"/>
    <x v="0"/>
    <n v="1411874580"/>
    <n v="1409030371"/>
    <b v="0"/>
    <n v="21"/>
    <b v="1"/>
    <x v="6"/>
    <n v="100"/>
    <n v="47.666200000000003"/>
    <x v="1"/>
  </r>
  <r>
    <n v="3623"/>
    <s v="Since I've Been Here"/>
    <s v="An original play exploring the complications of romantic relationships in all forms."/>
    <n v="2500"/>
    <n v="3000"/>
    <x v="0"/>
    <x v="0"/>
    <x v="0"/>
    <n v="1406358000"/>
    <n v="1404841270"/>
    <b v="0"/>
    <n v="34"/>
    <b v="1"/>
    <x v="6"/>
    <n v="120"/>
    <n v="88.235299999999995"/>
    <x v="1"/>
  </r>
  <r>
    <n v="3624"/>
    <s v="&quot;The Next Event&quot;"/>
    <s v="â€œThe Event of a Lifetimeâ€¦â€_x000d__x000d_After the books stopped selling, and family disappears..the next event is closer than expected for him."/>
    <n v="3000"/>
    <n v="3148"/>
    <x v="0"/>
    <x v="0"/>
    <x v="0"/>
    <n v="1471977290"/>
    <n v="1466793290"/>
    <b v="0"/>
    <n v="39"/>
    <b v="1"/>
    <x v="6"/>
    <n v="105"/>
    <n v="80.7179"/>
    <x v="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x v="1"/>
    <n v="1435851577"/>
    <n v="1433259577"/>
    <b v="0"/>
    <n v="78"/>
    <b v="1"/>
    <x v="6"/>
    <n v="103"/>
    <n v="39.487200000000001"/>
    <x v="1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x v="1"/>
    <n v="1408204857"/>
    <n v="1406390457"/>
    <b v="0"/>
    <n v="48"/>
    <b v="1"/>
    <x v="6"/>
    <n v="102"/>
    <n v="84.854200000000006"/>
    <x v="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x v="0"/>
    <n v="1463803140"/>
    <n v="1459446487"/>
    <b v="0"/>
    <n v="29"/>
    <b v="1"/>
    <x v="6"/>
    <n v="100"/>
    <n v="68.965500000000006"/>
    <x v="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x v="0"/>
    <n v="1450040396"/>
    <n v="1444852796"/>
    <b v="0"/>
    <n v="0"/>
    <b v="0"/>
    <x v="40"/>
    <n v="0"/>
    <s v="no backers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x v="0"/>
    <n v="1462467600"/>
    <n v="1457403364"/>
    <b v="0"/>
    <n v="2"/>
    <b v="0"/>
    <x v="40"/>
    <n v="0"/>
    <n v="1"/>
    <x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x v="1"/>
    <n v="1417295990"/>
    <n v="1414700390"/>
    <b v="0"/>
    <n v="1"/>
    <b v="0"/>
    <x v="40"/>
    <n v="0"/>
    <n v="1"/>
    <x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x v="0"/>
    <n v="1411444740"/>
    <n v="1409335497"/>
    <b v="0"/>
    <n v="59"/>
    <b v="0"/>
    <x v="40"/>
    <n v="51"/>
    <n v="147.88140000000001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x v="1"/>
    <n v="1416781749"/>
    <n v="1415053749"/>
    <b v="0"/>
    <n v="1"/>
    <b v="0"/>
    <x v="40"/>
    <n v="20"/>
    <n v="100"/>
    <x v="1"/>
  </r>
  <r>
    <n v="3633"/>
    <s v="SMOKEY AND THE BANDIT: THE MUSICAL"/>
    <s v="SMOKEY AND THE BANDIT: THE MUSICAL_x000d_The classic film, characters and music you love, on stage, LIVE!"/>
    <n v="5000"/>
    <n v="1762"/>
    <x v="2"/>
    <x v="0"/>
    <x v="0"/>
    <n v="1479517200"/>
    <n v="1475765867"/>
    <b v="0"/>
    <n v="31"/>
    <b v="0"/>
    <x v="40"/>
    <n v="35"/>
    <n v="56.838700000000003"/>
    <x v="1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x v="5"/>
    <n v="1484366340"/>
    <n v="1480219174"/>
    <b v="0"/>
    <n v="18"/>
    <b v="0"/>
    <x v="40"/>
    <n v="4"/>
    <n v="176.9444"/>
    <x v="1"/>
  </r>
  <r>
    <n v="3635"/>
    <s v="Mary's Son"/>
    <s v="Mary's Son is a pop opera about Jesus and the hope he brings to all people."/>
    <n v="3500"/>
    <n v="1276"/>
    <x v="2"/>
    <x v="0"/>
    <x v="0"/>
    <n v="1461186676"/>
    <n v="1458594676"/>
    <b v="0"/>
    <n v="10"/>
    <b v="0"/>
    <x v="40"/>
    <n v="36"/>
    <n v="127.6"/>
    <x v="1"/>
  </r>
  <r>
    <n v="3636"/>
    <s v="The Brother's of B-Block"/>
    <s v="The Brotherâ€™s of B-block is a musical play. A new take on &quot;OZ&quot; _x000d_The Wizard of OZ meets HBO's OZ."/>
    <n v="150000"/>
    <n v="0"/>
    <x v="2"/>
    <x v="0"/>
    <x v="0"/>
    <n v="1442248829"/>
    <n v="1439224829"/>
    <b v="0"/>
    <n v="0"/>
    <b v="0"/>
    <x v="40"/>
    <n v="0"/>
    <s v="no backers"/>
    <x v="1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x v="0"/>
    <n v="1420130935"/>
    <n v="1417538935"/>
    <b v="0"/>
    <n v="14"/>
    <b v="0"/>
    <x v="40"/>
    <n v="31"/>
    <n v="66.142899999999997"/>
    <x v="1"/>
  </r>
  <r>
    <n v="3638"/>
    <s v="Project Hedwig and the Angry Inch"/>
    <s v="A rock and roll journey that explores love, loss, redemption, duality and ascension."/>
    <n v="3300"/>
    <n v="216"/>
    <x v="2"/>
    <x v="5"/>
    <x v="5"/>
    <n v="1429456132"/>
    <n v="1424275732"/>
    <b v="0"/>
    <n v="2"/>
    <b v="0"/>
    <x v="40"/>
    <n v="7"/>
    <n v="108"/>
    <x v="1"/>
  </r>
  <r>
    <n v="3639"/>
    <s v="POE!"/>
    <s v="POE is a tragicomic musical about the life and works of Edgar Poe, with Death as his therapist helping him find peace in the beyond."/>
    <n v="25000"/>
    <n v="1"/>
    <x v="2"/>
    <x v="0"/>
    <x v="0"/>
    <n v="1475853060"/>
    <n v="1470672906"/>
    <b v="0"/>
    <n v="1"/>
    <b v="0"/>
    <x v="40"/>
    <n v="0"/>
    <n v="1"/>
    <x v="1"/>
  </r>
  <r>
    <n v="3640"/>
    <s v="Spring Awakening Presented by Catoctin Mountain Players"/>
    <s v="Help us bring the SPRING AWAKENING to Frederick, MD! _x000d__x000d_We're producing a project for young adults and could use your help."/>
    <n v="1000"/>
    <n v="55"/>
    <x v="2"/>
    <x v="0"/>
    <x v="0"/>
    <n v="1431283530"/>
    <n v="1428691530"/>
    <b v="0"/>
    <n v="3"/>
    <b v="0"/>
    <x v="40"/>
    <n v="6"/>
    <n v="18.333300000000001"/>
    <x v="1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x v="0"/>
    <n v="1412485200"/>
    <n v="1410966179"/>
    <b v="0"/>
    <n v="0"/>
    <b v="0"/>
    <x v="40"/>
    <n v="0"/>
    <s v="no backers"/>
    <x v="1"/>
  </r>
  <r>
    <n v="3642"/>
    <s v="My own musical"/>
    <s v="All the world's a stage..._x000d_It is my biggest dream to perform my own, selfcreated musical with lots of kids as big as I am able to."/>
    <n v="700"/>
    <n v="15"/>
    <x v="2"/>
    <x v="12"/>
    <x v="3"/>
    <n v="1448902800"/>
    <n v="1445369727"/>
    <b v="0"/>
    <n v="2"/>
    <b v="0"/>
    <x v="40"/>
    <n v="2"/>
    <n v="7.5"/>
    <x v="1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x v="0"/>
    <n v="1447734439"/>
    <n v="1444274839"/>
    <b v="0"/>
    <n v="0"/>
    <b v="0"/>
    <x v="40"/>
    <n v="0"/>
    <s v="no backers"/>
    <x v="1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x v="0"/>
    <n v="1457413140"/>
    <n v="1454996887"/>
    <b v="0"/>
    <n v="12"/>
    <b v="0"/>
    <x v="40"/>
    <n v="16"/>
    <n v="68.416700000000006"/>
    <x v="1"/>
  </r>
  <r>
    <n v="3645"/>
    <s v="If the Shoe Fits"/>
    <s v="This new musical comedy empowers women and girls of all ages to be themselves in their shoes, whatever shoes they choose."/>
    <n v="1000"/>
    <n v="1"/>
    <x v="2"/>
    <x v="5"/>
    <x v="5"/>
    <n v="1479773838"/>
    <n v="1477178238"/>
    <b v="0"/>
    <n v="1"/>
    <b v="0"/>
    <x v="40"/>
    <n v="0"/>
    <n v="1"/>
    <x v="1"/>
  </r>
  <r>
    <n v="3646"/>
    <s v="Our Sacred Honor"/>
    <s v="Develop demo materials for new, true story of teen Revolutionary War heroes - for hybrid film/live stage musical"/>
    <n v="10000"/>
    <n v="481"/>
    <x v="2"/>
    <x v="0"/>
    <x v="0"/>
    <n v="1434497400"/>
    <n v="1431770802"/>
    <b v="0"/>
    <n v="8"/>
    <b v="0"/>
    <x v="40"/>
    <n v="5"/>
    <n v="60.125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x v="1"/>
    <n v="1475258327"/>
    <n v="1471370327"/>
    <b v="0"/>
    <n v="2"/>
    <b v="0"/>
    <x v="40"/>
    <n v="6"/>
    <n v="15"/>
    <x v="1"/>
  </r>
  <r>
    <n v="3648"/>
    <s v="Moth Theater Lives"/>
    <s v="Help Moth Live! Support Moth and its artist collective to achieve its 2014/15 season."/>
    <n v="40000"/>
    <n v="40153"/>
    <x v="0"/>
    <x v="0"/>
    <x v="0"/>
    <n v="1412492445"/>
    <n v="1409900445"/>
    <b v="0"/>
    <n v="73"/>
    <b v="1"/>
    <x v="6"/>
    <n v="100"/>
    <n v="550.04110000000003"/>
    <x v="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x v="5"/>
    <n v="1402938394"/>
    <n v="1400691994"/>
    <b v="0"/>
    <n v="8"/>
    <b v="1"/>
    <x v="6"/>
    <n v="104"/>
    <n v="97.5"/>
    <x v="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x v="1"/>
    <n v="1454412584"/>
    <n v="1452598184"/>
    <b v="0"/>
    <n v="17"/>
    <b v="1"/>
    <x v="6"/>
    <n v="100"/>
    <n v="29.411799999999999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x v="0"/>
    <n v="1407686340"/>
    <n v="1404833442"/>
    <b v="0"/>
    <n v="9"/>
    <b v="1"/>
    <x v="6"/>
    <n v="104"/>
    <n v="57.777799999999999"/>
    <x v="1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x v="5"/>
    <n v="1472097540"/>
    <n v="1471188502"/>
    <b v="0"/>
    <n v="17"/>
    <b v="1"/>
    <x v="6"/>
    <n v="251"/>
    <n v="44.235300000000002"/>
    <x v="1"/>
  </r>
  <r>
    <n v="3653"/>
    <s v="ALLIE"/>
    <s v="ALLIE is a new dark comedy play which will premiere at the Edinburgh Festival Fringe 2015. Written and produced by Ruaraidh Murray."/>
    <n v="2000"/>
    <n v="2010"/>
    <x v="0"/>
    <x v="1"/>
    <x v="1"/>
    <n v="1438764207"/>
    <n v="1436172207"/>
    <b v="0"/>
    <n v="33"/>
    <b v="1"/>
    <x v="6"/>
    <n v="101"/>
    <n v="60.909100000000002"/>
    <x v="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x v="1"/>
    <n v="1459702800"/>
    <n v="1457690386"/>
    <b v="0"/>
    <n v="38"/>
    <b v="1"/>
    <x v="6"/>
    <n v="174"/>
    <n v="68.842100000000002"/>
    <x v="1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x v="0"/>
    <n v="1437202740"/>
    <n v="1434654998"/>
    <b v="0"/>
    <n v="79"/>
    <b v="1"/>
    <x v="6"/>
    <n v="116"/>
    <n v="73.582300000000004"/>
    <x v="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x v="11"/>
    <n v="1485989940"/>
    <n v="1483393836"/>
    <b v="0"/>
    <n v="46"/>
    <b v="1"/>
    <x v="6"/>
    <n v="106"/>
    <n v="115.0217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x v="7"/>
    <n v="1464817320"/>
    <n v="1462806419"/>
    <b v="0"/>
    <n v="20"/>
    <b v="1"/>
    <x v="6"/>
    <n v="111"/>
    <n v="110.75"/>
    <x v="1"/>
  </r>
  <r>
    <n v="3658"/>
    <s v="Mr. Marmalade"/>
    <s v="Life is hard when your own imaginary friend can't make time for you."/>
    <n v="1500"/>
    <n v="1510"/>
    <x v="0"/>
    <x v="0"/>
    <x v="0"/>
    <n v="1404273540"/>
    <n v="1400272580"/>
    <b v="0"/>
    <n v="20"/>
    <b v="1"/>
    <x v="6"/>
    <n v="101"/>
    <n v="75.5"/>
    <x v="1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x v="0"/>
    <n v="1426775940"/>
    <n v="1424414350"/>
    <b v="0"/>
    <n v="13"/>
    <b v="1"/>
    <x v="6"/>
    <n v="102"/>
    <n v="235.4615"/>
    <x v="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x v="1"/>
    <n v="1419368925"/>
    <n v="1417208925"/>
    <b v="0"/>
    <n v="22"/>
    <b v="1"/>
    <x v="6"/>
    <n v="100"/>
    <n v="11.3636"/>
    <x v="1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x v="0"/>
    <n v="1460260800"/>
    <n v="1458336672"/>
    <b v="0"/>
    <n v="36"/>
    <b v="1"/>
    <x v="6"/>
    <n v="111"/>
    <n v="92.5"/>
    <x v="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x v="5"/>
    <n v="1427775414"/>
    <n v="1425187014"/>
    <b v="0"/>
    <n v="40"/>
    <b v="1"/>
    <x v="6"/>
    <n v="101"/>
    <n v="202.85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x v="1"/>
    <n v="1482321030"/>
    <n v="1477133430"/>
    <b v="0"/>
    <n v="9"/>
    <b v="1"/>
    <x v="6"/>
    <n v="104"/>
    <n v="26"/>
    <x v="1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x v="0"/>
    <n v="1466056689"/>
    <n v="1464847089"/>
    <b v="0"/>
    <n v="19"/>
    <b v="1"/>
    <x v="6"/>
    <n v="109"/>
    <n v="46.052599999999998"/>
    <x v="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x v="3"/>
    <n v="1446062040"/>
    <n v="1445109822"/>
    <b v="0"/>
    <n v="14"/>
    <b v="1"/>
    <x v="6"/>
    <n v="115"/>
    <n v="51"/>
    <x v="1"/>
  </r>
  <r>
    <n v="3666"/>
    <s v="Israel LÃ³pez @ Ojai Playwrights Conference"/>
    <s v="Artistic Internship @ Ojai Playwrights Conference"/>
    <n v="1200"/>
    <n v="1200"/>
    <x v="0"/>
    <x v="0"/>
    <x v="0"/>
    <n v="1406185200"/>
    <n v="1404337382"/>
    <b v="0"/>
    <n v="38"/>
    <b v="1"/>
    <x v="6"/>
    <n v="100"/>
    <n v="31.578900000000001"/>
    <x v="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x v="1"/>
    <n v="1437261419"/>
    <n v="1434669419"/>
    <b v="0"/>
    <n v="58"/>
    <b v="1"/>
    <x v="6"/>
    <n v="103"/>
    <n v="53.363999999999997"/>
    <x v="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x v="0"/>
    <n v="1437676380"/>
    <n v="1435670452"/>
    <b v="0"/>
    <n v="28"/>
    <b v="1"/>
    <x v="6"/>
    <n v="104"/>
    <n v="36.964300000000001"/>
    <x v="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x v="1"/>
    <n v="1434039137"/>
    <n v="1431447137"/>
    <b v="0"/>
    <n v="17"/>
    <b v="1"/>
    <x v="6"/>
    <n v="138"/>
    <n v="81.2941"/>
    <x v="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x v="1"/>
    <n v="1433113200"/>
    <n v="1431951611"/>
    <b v="0"/>
    <n v="12"/>
    <b v="1"/>
    <x v="6"/>
    <n v="110"/>
    <n v="20.083300000000001"/>
    <x v="1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x v="0"/>
    <n v="1405915140"/>
    <n v="1404140667"/>
    <b v="0"/>
    <n v="40"/>
    <b v="1"/>
    <x v="6"/>
    <n v="101"/>
    <n v="88.25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x v="1"/>
    <n v="1411771384"/>
    <n v="1409179384"/>
    <b v="0"/>
    <n v="57"/>
    <b v="1"/>
    <x v="6"/>
    <n v="102"/>
    <n v="53.438600000000001"/>
    <x v="1"/>
  </r>
  <r>
    <n v="3673"/>
    <s v="CHILD Z"/>
    <s v="Zoe is a teenage girl growing up in a deeply disturbing society. If those paid to protect her aren't listening, then who is?"/>
    <n v="4000"/>
    <n v="4545"/>
    <x v="0"/>
    <x v="1"/>
    <x v="1"/>
    <n v="1415191920"/>
    <n v="1412233497"/>
    <b v="0"/>
    <n v="114"/>
    <b v="1"/>
    <x v="6"/>
    <n v="114"/>
    <n v="39.868400000000001"/>
    <x v="1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x v="3"/>
    <n v="1472936229"/>
    <n v="1467752229"/>
    <b v="0"/>
    <n v="31"/>
    <b v="1"/>
    <x v="6"/>
    <n v="100"/>
    <n v="145.16130000000001"/>
    <x v="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x v="1"/>
    <n v="1463353200"/>
    <n v="1462285182"/>
    <b v="0"/>
    <n v="3"/>
    <b v="1"/>
    <x v="6"/>
    <n v="140"/>
    <n v="23.333300000000001"/>
    <x v="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x v="0"/>
    <n v="1410550484"/>
    <n v="1408995284"/>
    <b v="0"/>
    <n v="16"/>
    <b v="1"/>
    <x v="6"/>
    <n v="129"/>
    <n v="64.375"/>
    <x v="1"/>
  </r>
  <r>
    <n v="3677"/>
    <s v="Goldfish Memory Productions"/>
    <s v="Goldfish Memory Productions seeks at least $12,000 to begin their first 3 professional projects."/>
    <n v="12000"/>
    <n v="12348.5"/>
    <x v="0"/>
    <x v="0"/>
    <x v="0"/>
    <n v="1404359940"/>
    <n v="1402580818"/>
    <b v="0"/>
    <n v="199"/>
    <b v="1"/>
    <x v="6"/>
    <n v="103"/>
    <n v="62.052799999999998"/>
    <x v="1"/>
  </r>
  <r>
    <n v="3678"/>
    <s v="Some big Some bang"/>
    <s v="The Ugly Collective takes Some big Some bang to the Underbelly Venues at the Edinburgh Fringe!"/>
    <n v="2000"/>
    <n v="2050"/>
    <x v="0"/>
    <x v="1"/>
    <x v="1"/>
    <n v="1433076298"/>
    <n v="1430052298"/>
    <b v="0"/>
    <n v="31"/>
    <b v="1"/>
    <x v="6"/>
    <n v="103"/>
    <n v="66.129000000000005"/>
    <x v="1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x v="0"/>
    <n v="1404190740"/>
    <n v="1401214581"/>
    <b v="0"/>
    <n v="30"/>
    <b v="1"/>
    <x v="6"/>
    <n v="110"/>
    <n v="73.400000000000006"/>
    <x v="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x v="0"/>
    <n v="1475664834"/>
    <n v="1473850434"/>
    <b v="0"/>
    <n v="34"/>
    <b v="1"/>
    <x v="6"/>
    <n v="113"/>
    <n v="99.5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x v="0"/>
    <n v="1452872290"/>
    <n v="1452008290"/>
    <b v="0"/>
    <n v="18"/>
    <b v="1"/>
    <x v="6"/>
    <n v="112"/>
    <n v="62.166699999999999"/>
    <x v="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x v="0"/>
    <n v="1402901940"/>
    <n v="1399998418"/>
    <b v="0"/>
    <n v="67"/>
    <b v="1"/>
    <x v="6"/>
    <n v="139"/>
    <n v="62.328400000000002"/>
    <x v="1"/>
  </r>
  <r>
    <n v="3683"/>
    <s v="A Krumpus Story - World Premiere"/>
    <s v="A Krumpus Story is a dark holiday comedy for anyone who wants a little more spice in their holiday fare."/>
    <n v="3500"/>
    <n v="3880"/>
    <x v="0"/>
    <x v="0"/>
    <x v="0"/>
    <n v="1476931696"/>
    <n v="1474339696"/>
    <b v="0"/>
    <n v="66"/>
    <b v="1"/>
    <x v="6"/>
    <n v="111"/>
    <n v="58.7879"/>
    <x v="1"/>
  </r>
  <r>
    <n v="3684"/>
    <s v="Cassiopeia"/>
    <s v="Thespis Theater Festival presents Cassiopeia: A romantic tale of a bride finding her way to her unknown groom before it is too late."/>
    <n v="750"/>
    <n v="1043"/>
    <x v="0"/>
    <x v="0"/>
    <x v="0"/>
    <n v="1441167586"/>
    <n v="1438575586"/>
    <b v="0"/>
    <n v="23"/>
    <b v="1"/>
    <x v="6"/>
    <n v="139"/>
    <n v="45.347799999999999"/>
    <x v="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x v="0"/>
    <n v="1400533200"/>
    <n v="1398348859"/>
    <b v="0"/>
    <n v="126"/>
    <b v="1"/>
    <x v="6"/>
    <n v="106"/>
    <n v="41.944400000000002"/>
    <x v="1"/>
  </r>
  <r>
    <n v="3686"/>
    <s v="Dog sees God by Bert V. Royal @ FSU"/>
    <s v="This October, in association with Rogue Productions at FSU, I will be directing a production of Dog sees God."/>
    <n v="350"/>
    <n v="355"/>
    <x v="0"/>
    <x v="0"/>
    <x v="0"/>
    <n v="1440820740"/>
    <n v="1439567660"/>
    <b v="0"/>
    <n v="6"/>
    <b v="1"/>
    <x v="6"/>
    <n v="101"/>
    <n v="59.166699999999999"/>
    <x v="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x v="0"/>
    <n v="1403846055"/>
    <n v="1401254055"/>
    <b v="0"/>
    <n v="25"/>
    <b v="1"/>
    <x v="6"/>
    <n v="100"/>
    <n v="200.49"/>
    <x v="1"/>
  </r>
  <r>
    <n v="3688"/>
    <s v="The Tulip Tree 2014"/>
    <s v="The Tulip Tree is a project I have been passionate about for 5 years. It is an unforgettable story that has never been told."/>
    <n v="3000"/>
    <n v="3275"/>
    <x v="0"/>
    <x v="1"/>
    <x v="1"/>
    <n v="1407524004"/>
    <n v="1404932004"/>
    <b v="0"/>
    <n v="39"/>
    <b v="1"/>
    <x v="6"/>
    <n v="109"/>
    <n v="83.974400000000003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x v="0"/>
    <n v="1434925500"/>
    <n v="1432410639"/>
    <b v="0"/>
    <n v="62"/>
    <b v="1"/>
    <x v="6"/>
    <n v="118"/>
    <n v="57.258099999999999"/>
    <x v="1"/>
  </r>
  <r>
    <n v="3690"/>
    <s v="We Rise"/>
    <s v="A play honoring the lives and legacies of the activists and those remembered at the 1992 ACT UP Ashes Action at The White House"/>
    <n v="1500"/>
    <n v="1800"/>
    <x v="0"/>
    <x v="0"/>
    <x v="0"/>
    <n v="1417101683"/>
    <n v="1414506083"/>
    <b v="0"/>
    <n v="31"/>
    <b v="1"/>
    <x v="6"/>
    <n v="120"/>
    <n v="58.064500000000002"/>
    <x v="1"/>
  </r>
  <r>
    <n v="3691"/>
    <s v="Most Dangerous Man in America (WEB DuBois) by Amiri  Baraka"/>
    <s v="World Premiere of last play written by Amiri Baraka"/>
    <n v="40000"/>
    <n v="51184"/>
    <x v="0"/>
    <x v="0"/>
    <x v="0"/>
    <n v="1425272340"/>
    <n v="1421426929"/>
    <b v="0"/>
    <n v="274"/>
    <b v="1"/>
    <x v="6"/>
    <n v="128"/>
    <n v="186.80289999999999"/>
    <x v="1"/>
  </r>
  <r>
    <n v="3692"/>
    <s v="An Evening With Durang"/>
    <s v="Help us independently produce two great comedies by Christopher Durang."/>
    <n v="1000"/>
    <n v="1260"/>
    <x v="0"/>
    <x v="0"/>
    <x v="0"/>
    <n v="1411084800"/>
    <n v="1410304179"/>
    <b v="0"/>
    <n v="17"/>
    <b v="1"/>
    <x v="6"/>
    <n v="126"/>
    <n v="74.117599999999996"/>
    <x v="1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x v="1"/>
    <n v="1448922600"/>
    <n v="1446352529"/>
    <b v="0"/>
    <n v="14"/>
    <b v="1"/>
    <x v="6"/>
    <n v="129"/>
    <n v="30.714300000000001"/>
    <x v="1"/>
  </r>
  <r>
    <n v="3694"/>
    <s v="Three Christs - Presented at Dixon Place"/>
    <s v="A new play exploring themes of reverence, belief, and certainty. _x000d_&quot;Because what is is, and what is cannot not be...&quot;"/>
    <n v="3500"/>
    <n v="3760"/>
    <x v="0"/>
    <x v="0"/>
    <x v="0"/>
    <n v="1465178400"/>
    <n v="1461985967"/>
    <b v="0"/>
    <n v="60"/>
    <b v="1"/>
    <x v="6"/>
    <n v="107"/>
    <n v="62.666699999999999"/>
    <x v="1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x v="0"/>
    <n v="1421009610"/>
    <n v="1419281610"/>
    <b v="0"/>
    <n v="33"/>
    <b v="1"/>
    <x v="6"/>
    <n v="100"/>
    <n v="121.36360000000001"/>
    <x v="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x v="1"/>
    <n v="1423838916"/>
    <n v="1418654916"/>
    <b v="0"/>
    <n v="78"/>
    <b v="1"/>
    <x v="6"/>
    <n v="155"/>
    <n v="39.743600000000001"/>
    <x v="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x v="1"/>
    <n v="1462878648"/>
    <n v="1461064248"/>
    <b v="0"/>
    <n v="30"/>
    <b v="1"/>
    <x v="6"/>
    <n v="108"/>
    <n v="72"/>
    <x v="1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x v="0"/>
    <n v="1456946487"/>
    <n v="1454354487"/>
    <b v="0"/>
    <n v="136"/>
    <b v="1"/>
    <x v="6"/>
    <n v="111"/>
    <n v="40.632399999999997"/>
    <x v="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x v="0"/>
    <n v="1413383216"/>
    <n v="1410791216"/>
    <b v="0"/>
    <n v="40"/>
    <b v="1"/>
    <x v="6"/>
    <n v="101"/>
    <n v="63"/>
    <x v="1"/>
  </r>
  <r>
    <n v="3700"/>
    <s v="Generations (Senior Project)"/>
    <s v="Help me produce the play I have written for my senior project!"/>
    <n v="500"/>
    <n v="606"/>
    <x v="0"/>
    <x v="0"/>
    <x v="0"/>
    <n v="1412092800"/>
    <n v="1409493800"/>
    <b v="0"/>
    <n v="18"/>
    <b v="1"/>
    <x v="6"/>
    <n v="121"/>
    <n v="33.666699999999999"/>
    <x v="1"/>
  </r>
  <r>
    <n v="3701"/>
    <s v="Dog Show"/>
    <s v="Part-silent film, part-thriller, Dog Show sees four actors play a community of dogs and their owners. One autumn, a killer strikes."/>
    <n v="1500"/>
    <n v="1505"/>
    <x v="0"/>
    <x v="1"/>
    <x v="1"/>
    <n v="1433422793"/>
    <n v="1430830793"/>
    <b v="0"/>
    <n v="39"/>
    <b v="1"/>
    <x v="6"/>
    <n v="100"/>
    <n v="38.589700000000001"/>
    <x v="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x v="1"/>
    <n v="1468191540"/>
    <n v="1464958484"/>
    <b v="0"/>
    <n v="21"/>
    <b v="1"/>
    <x v="6"/>
    <n v="109"/>
    <n v="155.95240000000001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x v="0"/>
    <n v="1471071540"/>
    <n v="1467720388"/>
    <b v="0"/>
    <n v="30"/>
    <b v="1"/>
    <x v="6"/>
    <n v="123"/>
    <n v="43.2"/>
    <x v="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x v="1"/>
    <n v="1464712394"/>
    <n v="1459528394"/>
    <b v="0"/>
    <n v="27"/>
    <b v="1"/>
    <x v="6"/>
    <n v="136"/>
    <n v="15.1485"/>
    <x v="1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x v="0"/>
    <n v="1403546400"/>
    <n v="1401714114"/>
    <b v="0"/>
    <n v="35"/>
    <b v="1"/>
    <x v="6"/>
    <n v="103"/>
    <n v="83.571399999999997"/>
    <x v="1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x v="0"/>
    <n v="1410558949"/>
    <n v="1409262949"/>
    <b v="0"/>
    <n v="13"/>
    <b v="1"/>
    <x v="6"/>
    <n v="121"/>
    <n v="140"/>
    <x v="1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x v="0"/>
    <n v="1469165160"/>
    <n v="1467335378"/>
    <b v="0"/>
    <n v="23"/>
    <b v="1"/>
    <x v="6"/>
    <n v="186"/>
    <n v="80.869600000000005"/>
    <x v="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x v="0"/>
    <n v="1404444286"/>
    <n v="1403234686"/>
    <b v="0"/>
    <n v="39"/>
    <b v="1"/>
    <x v="6"/>
    <n v="300"/>
    <n v="53.846200000000003"/>
    <x v="1"/>
  </r>
  <r>
    <n v="3709"/>
    <s v="The Ruby Darlings Show"/>
    <s v="The filthily talented Ruby and Darling, take you on a raunch-tastic musical discovery of life with a vagina. #sayno"/>
    <n v="1000"/>
    <n v="1082.5"/>
    <x v="0"/>
    <x v="1"/>
    <x v="1"/>
    <n v="1403715546"/>
    <n v="1401123546"/>
    <b v="0"/>
    <n v="35"/>
    <b v="1"/>
    <x v="6"/>
    <n v="108"/>
    <n v="30.928599999999999"/>
    <x v="1"/>
  </r>
  <r>
    <n v="3710"/>
    <s v="&quot;Loving Alanis&quot; Rocky Mountain Regional Premier"/>
    <s v="A comedy about, life, death, men, women, and the power of a good Kegel."/>
    <n v="1300"/>
    <n v="1835"/>
    <x v="0"/>
    <x v="0"/>
    <x v="0"/>
    <n v="1428068988"/>
    <n v="1425908988"/>
    <b v="0"/>
    <n v="27"/>
    <b v="1"/>
    <x v="6"/>
    <n v="141"/>
    <n v="67.962999999999994"/>
    <x v="1"/>
  </r>
  <r>
    <n v="3711"/>
    <s v="The Youth Shakespeare Project 2014"/>
    <s v="Two teachers and twenty kids bring one of Shakespeare's plays to life!"/>
    <n v="500"/>
    <n v="570"/>
    <x v="0"/>
    <x v="0"/>
    <x v="0"/>
    <n v="1402848000"/>
    <n v="1400606573"/>
    <b v="0"/>
    <n v="21"/>
    <b v="1"/>
    <x v="6"/>
    <n v="114"/>
    <n v="27.142900000000001"/>
    <x v="1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x v="0"/>
    <n v="1433055540"/>
    <n v="1431230867"/>
    <b v="0"/>
    <n v="104"/>
    <b v="1"/>
    <x v="6"/>
    <n v="154"/>
    <n v="110.86539999999999"/>
    <x v="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x v="0"/>
    <n v="1465062166"/>
    <n v="1463334166"/>
    <b v="0"/>
    <n v="19"/>
    <b v="1"/>
    <x v="6"/>
    <n v="102"/>
    <n v="106.8421"/>
    <x v="1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x v="0"/>
    <n v="1432612740"/>
    <n v="1429881667"/>
    <b v="0"/>
    <n v="97"/>
    <b v="1"/>
    <x v="6"/>
    <n v="102"/>
    <n v="105.5155"/>
    <x v="1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x v="1"/>
    <n v="1427806320"/>
    <n v="1422834819"/>
    <b v="0"/>
    <n v="27"/>
    <b v="1"/>
    <x v="6"/>
    <n v="103"/>
    <n v="132.96299999999999"/>
    <x v="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x v="0"/>
    <n v="1453411109"/>
    <n v="1450819109"/>
    <b v="0"/>
    <n v="24"/>
    <b v="1"/>
    <x v="6"/>
    <n v="156"/>
    <n v="51.916699999999999"/>
    <x v="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x v="1"/>
    <n v="1431204449"/>
    <n v="1428526049"/>
    <b v="0"/>
    <n v="13"/>
    <b v="1"/>
    <x v="6"/>
    <n v="101"/>
    <n v="310"/>
    <x v="1"/>
  </r>
  <r>
    <n v="3718"/>
    <s v="PUNK ROCK"/>
    <s v="William Carlisle has the world at his feet but its weight on his shoulders. He is intelligent, articulate and fucked."/>
    <n v="500"/>
    <n v="1197"/>
    <x v="0"/>
    <x v="1"/>
    <x v="1"/>
    <n v="1425057075"/>
    <n v="1422465075"/>
    <b v="0"/>
    <n v="46"/>
    <b v="1"/>
    <x v="6"/>
    <n v="239"/>
    <n v="26.021699999999999"/>
    <x v="1"/>
  </r>
  <r>
    <n v="3719"/>
    <s v="Corium"/>
    <s v="A new piece of physical theatre about love, regret and longing."/>
    <n v="200"/>
    <n v="420"/>
    <x v="0"/>
    <x v="1"/>
    <x v="1"/>
    <n v="1434994266"/>
    <n v="1432402266"/>
    <b v="0"/>
    <n v="4"/>
    <b v="1"/>
    <x v="6"/>
    <n v="210"/>
    <n v="105"/>
    <x v="1"/>
  </r>
  <r>
    <n v="3720"/>
    <s v="Lakotas and the American Theatre"/>
    <s v="Breaking the American Indian stereotype in the American Theatre."/>
    <n v="3300"/>
    <n v="3449"/>
    <x v="0"/>
    <x v="0"/>
    <x v="0"/>
    <n v="1435881006"/>
    <n v="1433980206"/>
    <b v="0"/>
    <n v="40"/>
    <b v="1"/>
    <x v="6"/>
    <n v="105"/>
    <n v="86.224999999999994"/>
    <x v="1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x v="0"/>
    <n v="1415230084"/>
    <n v="1413412084"/>
    <b v="0"/>
    <n v="44"/>
    <b v="1"/>
    <x v="6"/>
    <n v="101"/>
    <n v="114.5455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x v="5"/>
    <n v="1455231540"/>
    <n v="1452614847"/>
    <b v="0"/>
    <n v="35"/>
    <b v="1"/>
    <x v="6"/>
    <n v="111"/>
    <n v="47.6571"/>
    <x v="1"/>
  </r>
  <r>
    <n v="3723"/>
    <s v="Beauty and the Beast"/>
    <s v="Saltmine Theatre Company present Beauty and the Beast:"/>
    <n v="4500"/>
    <n v="4592"/>
    <x v="0"/>
    <x v="1"/>
    <x v="1"/>
    <n v="1417374262"/>
    <n v="1414778662"/>
    <b v="0"/>
    <n v="63"/>
    <b v="1"/>
    <x v="6"/>
    <n v="102"/>
    <n v="72.888900000000007"/>
    <x v="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x v="1"/>
    <n v="1462402800"/>
    <n v="1459856860"/>
    <b v="0"/>
    <n v="89"/>
    <b v="1"/>
    <x v="6"/>
    <n v="103"/>
    <n v="49.545499999999997"/>
    <x v="1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x v="1"/>
    <n v="1455831000"/>
    <n v="1454366467"/>
    <b v="0"/>
    <n v="15"/>
    <b v="1"/>
    <x v="6"/>
    <n v="127"/>
    <n v="25.4"/>
    <x v="1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x v="0"/>
    <n v="1461963600"/>
    <n v="1459567371"/>
    <b v="0"/>
    <n v="46"/>
    <b v="1"/>
    <x v="6"/>
    <n v="339"/>
    <n v="62.587000000000003"/>
    <x v="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x v="0"/>
    <n v="1476939300"/>
    <n v="1474273294"/>
    <b v="0"/>
    <n v="33"/>
    <b v="1"/>
    <x v="6"/>
    <n v="101"/>
    <n v="61.060600000000001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x v="0"/>
    <n v="1439957176"/>
    <n v="1437365176"/>
    <b v="0"/>
    <n v="31"/>
    <b v="0"/>
    <x v="6"/>
    <n v="9"/>
    <n v="60.064500000000002"/>
    <x v="1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x v="0"/>
    <n v="1427082912"/>
    <n v="1423198512"/>
    <b v="0"/>
    <n v="5"/>
    <b v="0"/>
    <x v="6"/>
    <n v="7"/>
    <n v="72.400000000000006"/>
    <x v="1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x v="0"/>
    <n v="1439828159"/>
    <n v="1437236159"/>
    <b v="0"/>
    <n v="1"/>
    <b v="0"/>
    <x v="6"/>
    <n v="10"/>
    <n v="100"/>
    <x v="1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x v="0"/>
    <n v="1420860180"/>
    <n v="1418234646"/>
    <b v="0"/>
    <n v="12"/>
    <b v="0"/>
    <x v="6"/>
    <n v="11"/>
    <n v="51.666699999999999"/>
    <x v="1"/>
  </r>
  <r>
    <n v="3732"/>
    <s v="Elektra Bekent - Afstudeervoorstelling"/>
    <s v="Mijn solo voorstelling gaat over Elektra (Sophokles) en hoe zij als jongere alles beleeft en meemaakt!"/>
    <n v="850"/>
    <n v="131"/>
    <x v="2"/>
    <x v="9"/>
    <x v="3"/>
    <n v="1422100800"/>
    <n v="1416932133"/>
    <b v="0"/>
    <n v="4"/>
    <b v="0"/>
    <x v="6"/>
    <n v="15"/>
    <n v="32.75"/>
    <x v="1"/>
  </r>
  <r>
    <n v="3733"/>
    <s v="laughter in the hood"/>
    <s v="want to donate tickets to residents who live in the community that cant afford the 35.00 price of ticket"/>
    <n v="1500"/>
    <n v="0"/>
    <x v="2"/>
    <x v="0"/>
    <x v="0"/>
    <n v="1429396200"/>
    <n v="1428539708"/>
    <b v="0"/>
    <n v="0"/>
    <b v="0"/>
    <x v="6"/>
    <n v="0"/>
    <s v="no backers"/>
    <x v="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x v="0"/>
    <n v="1432589896"/>
    <n v="1427405896"/>
    <b v="0"/>
    <n v="7"/>
    <b v="0"/>
    <x v="6"/>
    <n v="28"/>
    <n v="61"/>
    <x v="1"/>
  </r>
  <r>
    <n v="3735"/>
    <s v="Women Beware Women"/>
    <s v="Young Actor's taking on a Jacobean tragedy. Family, betrayal, love, lust, sex and death."/>
    <n v="150"/>
    <n v="20"/>
    <x v="2"/>
    <x v="1"/>
    <x v="1"/>
    <n v="1432831089"/>
    <n v="1430239089"/>
    <b v="0"/>
    <n v="2"/>
    <b v="0"/>
    <x v="6"/>
    <n v="13"/>
    <n v="10"/>
    <x v="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x v="1"/>
    <n v="1427133600"/>
    <n v="1423847093"/>
    <b v="0"/>
    <n v="1"/>
    <b v="0"/>
    <x v="6"/>
    <n v="1"/>
    <n v="10"/>
    <x v="1"/>
  </r>
  <r>
    <n v="3737"/>
    <s v="Measure For Measure"/>
    <s v="The ASU Theatre and Shakespeare Club presents Measure For Measure directed by Jordyn Ochser."/>
    <n v="700"/>
    <n v="150"/>
    <x v="2"/>
    <x v="0"/>
    <x v="0"/>
    <n v="1447311540"/>
    <n v="1445358903"/>
    <b v="0"/>
    <n v="4"/>
    <b v="0"/>
    <x v="6"/>
    <n v="21"/>
    <n v="37.5"/>
    <x v="1"/>
  </r>
  <r>
    <n v="3738"/>
    <s v="'GULF' - a new play by PIVOT THEATRE"/>
    <s v="A filmic, fast-paced exploration of trust, making its debut at Camden People's Theatre this July."/>
    <n v="1500"/>
    <n v="270"/>
    <x v="2"/>
    <x v="1"/>
    <x v="1"/>
    <n v="1405461600"/>
    <n v="1403562705"/>
    <b v="0"/>
    <n v="6"/>
    <b v="0"/>
    <x v="6"/>
    <n v="18"/>
    <n v="45"/>
    <x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x v="1"/>
    <n v="1468752468"/>
    <n v="1467024468"/>
    <b v="0"/>
    <n v="8"/>
    <b v="0"/>
    <x v="6"/>
    <n v="20"/>
    <n v="100.625"/>
    <x v="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x v="0"/>
    <n v="1407808438"/>
    <n v="1405217355"/>
    <b v="0"/>
    <n v="14"/>
    <b v="0"/>
    <x v="6"/>
    <n v="18"/>
    <n v="25.571400000000001"/>
    <x v="1"/>
  </r>
  <r>
    <n v="3741"/>
    <s v="Open House Theater"/>
    <s v="A small community with a love for theater would like to continue. Help the children of this community continue."/>
    <n v="20000"/>
    <n v="0"/>
    <x v="2"/>
    <x v="0"/>
    <x v="0"/>
    <n v="1450389950"/>
    <n v="1447797950"/>
    <b v="0"/>
    <n v="0"/>
    <b v="0"/>
    <x v="6"/>
    <n v="0"/>
    <s v="no backers"/>
    <x v="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x v="0"/>
    <n v="1409980144"/>
    <n v="1407388144"/>
    <b v="0"/>
    <n v="4"/>
    <b v="0"/>
    <x v="6"/>
    <n v="2"/>
    <n v="25"/>
    <x v="1"/>
  </r>
  <r>
    <n v="3743"/>
    <s v="Down the Mississippi"/>
    <s v="I'm taking the Adventures of Huckleberry Finn puppet show down the Mississippi River!"/>
    <n v="2200"/>
    <n v="0"/>
    <x v="2"/>
    <x v="0"/>
    <x v="0"/>
    <n v="1404406964"/>
    <n v="1401814964"/>
    <b v="0"/>
    <n v="0"/>
    <b v="0"/>
    <x v="6"/>
    <n v="0"/>
    <s v="no backers"/>
    <x v="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x v="0"/>
    <n v="1404532740"/>
    <n v="1401823952"/>
    <b v="0"/>
    <n v="0"/>
    <b v="0"/>
    <x v="6"/>
    <n v="0"/>
    <s v="no backers"/>
    <x v="1"/>
  </r>
  <r>
    <n v="3745"/>
    <s v="Tyke Theatre Web Show"/>
    <s v="Tyke wants to expand her puppet theater show to weekly online web shows and is looking for backers."/>
    <n v="100"/>
    <n v="10"/>
    <x v="2"/>
    <x v="0"/>
    <x v="0"/>
    <n v="1407689102"/>
    <n v="1405097102"/>
    <b v="0"/>
    <n v="1"/>
    <b v="0"/>
    <x v="6"/>
    <n v="10"/>
    <n v="10"/>
    <x v="1"/>
  </r>
  <r>
    <n v="3746"/>
    <s v="Stage Play Production - &quot;I Love You to Death&quot;"/>
    <s v="Generational curses CAN be broken...right?"/>
    <n v="8500"/>
    <n v="202"/>
    <x v="2"/>
    <x v="0"/>
    <x v="0"/>
    <n v="1475918439"/>
    <n v="1473326439"/>
    <b v="0"/>
    <n v="1"/>
    <b v="0"/>
    <x v="6"/>
    <n v="2"/>
    <n v="202"/>
    <x v="1"/>
  </r>
  <r>
    <n v="3747"/>
    <s v="Counting Stars"/>
    <s v="The world premiere of an astonishing new play by acclaimed writer Atiha Sen Gupta."/>
    <n v="2500"/>
    <n v="25"/>
    <x v="2"/>
    <x v="1"/>
    <x v="1"/>
    <n v="1436137140"/>
    <n v="1433833896"/>
    <b v="0"/>
    <n v="1"/>
    <b v="0"/>
    <x v="6"/>
    <n v="1"/>
    <n v="25"/>
    <x v="1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x v="0"/>
    <n v="1455602340"/>
    <n v="1453827436"/>
    <b v="0"/>
    <n v="52"/>
    <b v="1"/>
    <x v="40"/>
    <n v="104"/>
    <n v="99.538499999999999"/>
    <x v="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x v="0"/>
    <n v="1461902340"/>
    <n v="1459220588"/>
    <b v="0"/>
    <n v="7"/>
    <b v="1"/>
    <x v="40"/>
    <n v="105"/>
    <n v="75"/>
    <x v="1"/>
  </r>
  <r>
    <n v="3750"/>
    <s v="Stars on Stage, Kids be Heard!"/>
    <s v="Stars on Stage children's theatre program is in need of 6 new wireless body microphones!_x000d__x000d_#soskidsbeheard   _x000d__x000d_www.apatheplace.org"/>
    <n v="6000"/>
    <n v="6027"/>
    <x v="0"/>
    <x v="0"/>
    <x v="0"/>
    <n v="1423555140"/>
    <n v="1421105608"/>
    <b v="0"/>
    <n v="28"/>
    <b v="1"/>
    <x v="40"/>
    <n v="100"/>
    <n v="215.25"/>
    <x v="1"/>
  </r>
  <r>
    <n v="3751"/>
    <s v="GGC Productions 2016"/>
    <s v="I will be performing in TWO productions to kick off the 2016 season. NEED HELP TO FUND THESE GREAT SHOWS!"/>
    <n v="1000"/>
    <n v="1326"/>
    <x v="0"/>
    <x v="0"/>
    <x v="0"/>
    <n v="1459641073"/>
    <n v="1454460673"/>
    <b v="0"/>
    <n v="11"/>
    <b v="1"/>
    <x v="40"/>
    <n v="133"/>
    <n v="120.5455"/>
    <x v="1"/>
  </r>
  <r>
    <n v="3752"/>
    <s v="POP! Community Cabaret Presents..."/>
    <s v="Welcome to POP! Community Cabaret: the &quot;friendliest mad bunch ever&quot;!_x000d_We are a cabaret group run by our community for our community."/>
    <n v="500"/>
    <n v="565"/>
    <x v="0"/>
    <x v="1"/>
    <x v="1"/>
    <n v="1476651600"/>
    <n v="1473189335"/>
    <b v="0"/>
    <n v="15"/>
    <b v="1"/>
    <x v="40"/>
    <n v="113"/>
    <n v="37.666699999999999"/>
    <x v="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x v="0"/>
    <n v="1433289600"/>
    <n v="1430768800"/>
    <b v="0"/>
    <n v="30"/>
    <b v="1"/>
    <x v="40"/>
    <n v="103"/>
    <n v="172.23330000000001"/>
    <x v="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x v="0"/>
    <n v="1406350740"/>
    <n v="1403125737"/>
    <b v="0"/>
    <n v="27"/>
    <b v="1"/>
    <x v="40"/>
    <n v="120"/>
    <n v="111.11109999999999"/>
    <x v="1"/>
  </r>
  <r>
    <n v="3755"/>
    <s v="Retro Rhapsody"/>
    <s v="We have formed an innovative company that aims to create musical comedic performances suitable for a range of venues."/>
    <n v="550"/>
    <n v="713"/>
    <x v="0"/>
    <x v="1"/>
    <x v="1"/>
    <n v="1460753307"/>
    <n v="1458161307"/>
    <b v="0"/>
    <n v="28"/>
    <b v="1"/>
    <x v="40"/>
    <n v="130"/>
    <n v="25.464300000000001"/>
    <x v="1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x v="0"/>
    <n v="1402515198"/>
    <n v="1399923198"/>
    <b v="0"/>
    <n v="17"/>
    <b v="1"/>
    <x v="40"/>
    <n v="101"/>
    <n v="267.64710000000002"/>
    <x v="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x v="0"/>
    <n v="1417465515"/>
    <n v="1415737515"/>
    <b v="0"/>
    <n v="50"/>
    <b v="1"/>
    <x v="40"/>
    <n v="109"/>
    <n v="75.959999999999994"/>
    <x v="1"/>
  </r>
  <r>
    <n v="3758"/>
    <s v="Luigi's Ladies"/>
    <s v="LUIGI'S LADIES: an original one-woman musical comedy"/>
    <n v="1500"/>
    <n v="1535"/>
    <x v="0"/>
    <x v="0"/>
    <x v="0"/>
    <n v="1400475600"/>
    <n v="1397819938"/>
    <b v="0"/>
    <n v="26"/>
    <b v="1"/>
    <x v="40"/>
    <n v="102"/>
    <n v="59.038499999999999"/>
    <x v="1"/>
  </r>
  <r>
    <n v="3759"/>
    <s v="Pared Down Productions"/>
    <s v="A production company specializing in small-scale musicals"/>
    <n v="4000"/>
    <n v="4409.7700000000004"/>
    <x v="0"/>
    <x v="0"/>
    <x v="0"/>
    <n v="1440556553"/>
    <n v="1435372553"/>
    <b v="0"/>
    <n v="88"/>
    <b v="1"/>
    <x v="40"/>
    <n v="110"/>
    <n v="50.110999999999997"/>
    <x v="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x v="0"/>
    <n v="1399293386"/>
    <n v="1397133386"/>
    <b v="0"/>
    <n v="91"/>
    <b v="1"/>
    <x v="40"/>
    <n v="101"/>
    <n v="55.503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x v="1"/>
    <n v="1439247600"/>
    <n v="1434625937"/>
    <b v="0"/>
    <n v="3"/>
    <b v="1"/>
    <x v="40"/>
    <n v="100"/>
    <n v="166.66669999999999"/>
    <x v="1"/>
  </r>
  <r>
    <n v="3762"/>
    <s v="iolite the musical"/>
    <s v="We are trying to raise money to perform a musical we have written, called &quot;Iolite&quot;, at the Edinburgh Fringe in 2015."/>
    <n v="1250"/>
    <n v="1328"/>
    <x v="0"/>
    <x v="1"/>
    <x v="1"/>
    <n v="1438543889"/>
    <n v="1436383889"/>
    <b v="0"/>
    <n v="28"/>
    <b v="1"/>
    <x v="40"/>
    <n v="106"/>
    <n v="47.428600000000003"/>
    <x v="1"/>
  </r>
  <r>
    <n v="3763"/>
    <s v="[title of show] â€” The Chicago Storefront Premiere"/>
    <s v="A musical about two guys writing a musical about...two guys writing a musical."/>
    <n v="5000"/>
    <n v="5000"/>
    <x v="0"/>
    <x v="0"/>
    <x v="0"/>
    <n v="1427907626"/>
    <n v="1425319226"/>
    <b v="0"/>
    <n v="77"/>
    <b v="1"/>
    <x v="40"/>
    <n v="100"/>
    <n v="64.935100000000006"/>
    <x v="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x v="0"/>
    <n v="1464482160"/>
    <n v="1462824832"/>
    <b v="0"/>
    <n v="27"/>
    <b v="1"/>
    <x v="40"/>
    <n v="100"/>
    <n v="55.555599999999998"/>
    <x v="1"/>
  </r>
  <r>
    <n v="3765"/>
    <s v="Before and After"/>
    <s v="An new musical from Laura Grill &amp; Misha Chowdhury about relationships, Relationships, and the moments that change everything."/>
    <n v="7000"/>
    <n v="7942"/>
    <x v="0"/>
    <x v="0"/>
    <x v="0"/>
    <n v="1406745482"/>
    <n v="1404153482"/>
    <b v="0"/>
    <n v="107"/>
    <b v="1"/>
    <x v="40"/>
    <n v="113"/>
    <n v="74.224299999999999"/>
    <x v="1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x v="0"/>
    <n v="1404360045"/>
    <n v="1401336045"/>
    <b v="0"/>
    <n v="96"/>
    <b v="1"/>
    <x v="40"/>
    <n v="103"/>
    <n v="106.9272"/>
    <x v="1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x v="0"/>
    <n v="1425185940"/>
    <n v="1423960097"/>
    <b v="0"/>
    <n v="56"/>
    <b v="1"/>
    <x v="40"/>
    <n v="117"/>
    <n v="41.696399999999997"/>
    <x v="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x v="0"/>
    <n v="1402594090"/>
    <n v="1400002090"/>
    <b v="0"/>
    <n v="58"/>
    <b v="1"/>
    <x v="40"/>
    <n v="108"/>
    <n v="74.243300000000005"/>
    <x v="1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x v="0"/>
    <n v="1460730079"/>
    <n v="1458138079"/>
    <b v="0"/>
    <n v="15"/>
    <b v="1"/>
    <x v="40"/>
    <n v="100"/>
    <n v="73.333299999999994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x v="1"/>
    <n v="1434234010"/>
    <n v="1431642010"/>
    <b v="0"/>
    <n v="20"/>
    <b v="1"/>
    <x v="40"/>
    <n v="100"/>
    <n v="100"/>
    <x v="1"/>
  </r>
  <r>
    <n v="3771"/>
    <s v="COME OUT SWINGIN'!"/>
    <s v="I would like to make a demo recording of six songs from COME OUT SWINGIN'!"/>
    <n v="1000"/>
    <n v="1460"/>
    <x v="0"/>
    <x v="0"/>
    <x v="0"/>
    <n v="1463529600"/>
    <n v="1462307652"/>
    <b v="0"/>
    <n v="38"/>
    <b v="1"/>
    <x v="40"/>
    <n v="146"/>
    <n v="38.421100000000003"/>
    <x v="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x v="0"/>
    <n v="1480399200"/>
    <n v="1478616506"/>
    <b v="0"/>
    <n v="33"/>
    <b v="1"/>
    <x v="40"/>
    <n v="110"/>
    <n v="166.96969999999999"/>
    <x v="1"/>
  </r>
  <r>
    <n v="3773"/>
    <s v="Dundee: A Hip-Hopera"/>
    <s v="A dramatic hip-hopera, inspired from monologues written by the performers."/>
    <n v="5000"/>
    <n v="5410"/>
    <x v="0"/>
    <x v="0"/>
    <x v="0"/>
    <n v="1479175680"/>
    <n v="1476317247"/>
    <b v="0"/>
    <n v="57"/>
    <b v="1"/>
    <x v="40"/>
    <n v="108"/>
    <n v="94.912300000000002"/>
    <x v="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x v="5"/>
    <n v="1428606055"/>
    <n v="1427223655"/>
    <b v="0"/>
    <n v="25"/>
    <b v="1"/>
    <x v="40"/>
    <n v="100"/>
    <n v="100"/>
    <x v="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x v="0"/>
    <n v="1428552000"/>
    <n v="1426199843"/>
    <b v="0"/>
    <n v="14"/>
    <b v="1"/>
    <x v="40"/>
    <n v="100"/>
    <n v="143.21430000000001"/>
    <x v="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x v="0"/>
    <n v="1406854800"/>
    <n v="1403599778"/>
    <b v="0"/>
    <n v="94"/>
    <b v="1"/>
    <x v="40"/>
    <n v="107"/>
    <n v="90.819100000000006"/>
    <x v="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x v="0"/>
    <n v="1411790400"/>
    <n v="1409884821"/>
    <b v="0"/>
    <n v="59"/>
    <b v="1"/>
    <x v="40"/>
    <n v="143"/>
    <n v="48.542400000000001"/>
    <x v="1"/>
  </r>
  <r>
    <n v="3778"/>
    <s v="Give a Puppet a Hand"/>
    <s v="Sponsor an AVENUE Q puppet for The Barn Players April 2015 production."/>
    <n v="2400"/>
    <n v="2521"/>
    <x v="0"/>
    <x v="0"/>
    <x v="0"/>
    <n v="1423942780"/>
    <n v="1418758780"/>
    <b v="0"/>
    <n v="36"/>
    <b v="1"/>
    <x v="40"/>
    <n v="105"/>
    <n v="70.027799999999999"/>
    <x v="1"/>
  </r>
  <r>
    <n v="3779"/>
    <s v="&quot;The Last Adam&quot; A New Musical, NYC reading"/>
    <s v="A fresh, re-telling of the Jesus story for a new generation."/>
    <n v="15000"/>
    <n v="15597"/>
    <x v="0"/>
    <x v="0"/>
    <x v="0"/>
    <n v="1459010340"/>
    <n v="1456421940"/>
    <b v="0"/>
    <n v="115"/>
    <b v="1"/>
    <x v="40"/>
    <n v="104"/>
    <n v="135.62610000000001"/>
    <x v="1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x v="0"/>
    <n v="1436817960"/>
    <n v="1433999785"/>
    <b v="0"/>
    <n v="30"/>
    <b v="1"/>
    <x v="40"/>
    <n v="120"/>
    <n v="100"/>
    <x v="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x v="0"/>
    <n v="1410210685"/>
    <n v="1408050685"/>
    <b v="0"/>
    <n v="52"/>
    <b v="1"/>
    <x v="40"/>
    <n v="110"/>
    <n v="94.903800000000004"/>
    <x v="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x v="1"/>
    <n v="1469401200"/>
    <n v="1466887297"/>
    <b v="0"/>
    <n v="27"/>
    <b v="1"/>
    <x v="40"/>
    <n v="102"/>
    <n v="75.370400000000004"/>
    <x v="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x v="0"/>
    <n v="1458057600"/>
    <n v="1455938520"/>
    <b v="0"/>
    <n v="24"/>
    <b v="1"/>
    <x v="40"/>
    <n v="129"/>
    <n v="64.458299999999994"/>
    <x v="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x v="5"/>
    <n v="1468193532"/>
    <n v="1465601532"/>
    <b v="0"/>
    <n v="10"/>
    <b v="1"/>
    <x v="40"/>
    <n v="115"/>
    <n v="115"/>
    <x v="1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x v="1"/>
    <n v="1470132180"/>
    <n v="1467040769"/>
    <b v="0"/>
    <n v="30"/>
    <b v="1"/>
    <x v="40"/>
    <n v="151"/>
    <n v="100.5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x v="0"/>
    <n v="1464310475"/>
    <n v="1461718475"/>
    <b v="0"/>
    <n v="71"/>
    <b v="1"/>
    <x v="40"/>
    <n v="111"/>
    <n v="93.774600000000007"/>
    <x v="1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x v="0"/>
    <n v="1436587140"/>
    <n v="1434113406"/>
    <b v="0"/>
    <n v="10"/>
    <b v="1"/>
    <x v="40"/>
    <n v="100"/>
    <n v="35.1"/>
    <x v="1"/>
  </r>
  <r>
    <n v="3788"/>
    <s v="WHAT'S A NICE JEWISH GIRL DOING IN A PLACE LIKE THIS?"/>
    <s v="A STORY OF BAGELS AND LOCKS!_x000d__x000d_A JEWISH GIRL FINDS HERSELF ON A UNEXPECTED TRIP TO_x000d_&quot;A SPIRITUAL EXPERIENCE&quot; !"/>
    <n v="75000"/>
    <n v="500"/>
    <x v="2"/>
    <x v="0"/>
    <x v="0"/>
    <n v="1450887480"/>
    <n v="1448469719"/>
    <b v="0"/>
    <n v="1"/>
    <b v="0"/>
    <x v="40"/>
    <n v="1"/>
    <n v="500"/>
    <x v="1"/>
  </r>
  <r>
    <n v="3789"/>
    <s v="Austen a New Musical Play"/>
    <s v="This fabulous new play explores the little known love life of England's most famous romantic novelist, Jane Austen."/>
    <n v="3550"/>
    <n v="116"/>
    <x v="2"/>
    <x v="1"/>
    <x v="1"/>
    <n v="1434395418"/>
    <n v="1431630618"/>
    <b v="0"/>
    <n v="4"/>
    <b v="0"/>
    <x v="40"/>
    <n v="3"/>
    <n v="29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x v="0"/>
    <n v="1479834023"/>
    <n v="1477238423"/>
    <b v="0"/>
    <n v="0"/>
    <b v="0"/>
    <x v="40"/>
    <n v="0"/>
    <s v="no backers"/>
    <x v="1"/>
  </r>
  <r>
    <n v="3791"/>
    <s v="Spin! at The Cumming Playhouse"/>
    <s v="Spin! is an original musical comedy-drama presented by Blue Palm Productions."/>
    <n v="1500"/>
    <n v="0"/>
    <x v="2"/>
    <x v="0"/>
    <x v="0"/>
    <n v="1404664592"/>
    <n v="1399480592"/>
    <b v="0"/>
    <n v="0"/>
    <b v="0"/>
    <x v="40"/>
    <n v="0"/>
    <s v="no backers"/>
    <x v="1"/>
  </r>
  <r>
    <n v="3792"/>
    <s v="BorikÃ©n: The Show"/>
    <s v="A cultural and historic journey through Puerto Rico's music and dance!"/>
    <n v="12500"/>
    <n v="35"/>
    <x v="2"/>
    <x v="0"/>
    <x v="0"/>
    <n v="1436957022"/>
    <n v="1434365022"/>
    <b v="0"/>
    <n v="2"/>
    <b v="0"/>
    <x v="40"/>
    <n v="0"/>
    <n v="17.5"/>
    <x v="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x v="0"/>
    <n v="1418769129"/>
    <n v="1416954729"/>
    <b v="0"/>
    <n v="24"/>
    <b v="0"/>
    <x v="40"/>
    <n v="60"/>
    <n v="174"/>
    <x v="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x v="1"/>
    <n v="1433685354"/>
    <n v="1431093354"/>
    <b v="0"/>
    <n v="1"/>
    <b v="0"/>
    <x v="40"/>
    <n v="1"/>
    <n v="50"/>
    <x v="1"/>
  </r>
  <r>
    <n v="3795"/>
    <s v="Duodeca"/>
    <s v="Poppin Productions are currently entering the development stage of their very first production -  &quot;Duodeca&quot;."/>
    <n v="600"/>
    <n v="10"/>
    <x v="2"/>
    <x v="1"/>
    <x v="1"/>
    <n v="1440801000"/>
    <n v="1437042490"/>
    <b v="0"/>
    <n v="2"/>
    <b v="0"/>
    <x v="40"/>
    <n v="2"/>
    <n v="5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x v="0"/>
    <n v="1484354556"/>
    <n v="1479170556"/>
    <b v="0"/>
    <n v="1"/>
    <b v="0"/>
    <x v="40"/>
    <n v="0"/>
    <n v="1"/>
    <x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x v="0"/>
    <n v="1429564165"/>
    <n v="1426972165"/>
    <b v="0"/>
    <n v="37"/>
    <b v="0"/>
    <x v="40"/>
    <n v="90"/>
    <n v="145.40539999999999"/>
    <x v="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x v="0"/>
    <n v="1407691248"/>
    <n v="1405099248"/>
    <b v="0"/>
    <n v="5"/>
    <b v="0"/>
    <x v="40"/>
    <n v="1"/>
    <n v="205"/>
    <x v="1"/>
  </r>
  <r>
    <n v="3799"/>
    <s v="A Story Once Told"/>
    <s v="An original musical on it's way to the stage in Minneapolis, MN. Feel free to ask any questions."/>
    <n v="10000"/>
    <n v="402"/>
    <x v="2"/>
    <x v="0"/>
    <x v="0"/>
    <n v="1457734843"/>
    <n v="1455142843"/>
    <b v="0"/>
    <n v="4"/>
    <b v="0"/>
    <x v="40"/>
    <n v="4"/>
    <n v="100.5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x v="0"/>
    <n v="1420952340"/>
    <n v="1418146883"/>
    <b v="0"/>
    <n v="16"/>
    <b v="0"/>
    <x v="40"/>
    <n v="4"/>
    <n v="55.0625"/>
    <x v="1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x v="0"/>
    <n v="1420215216"/>
    <n v="1417536816"/>
    <b v="0"/>
    <n v="9"/>
    <b v="0"/>
    <x v="40"/>
    <n v="9"/>
    <n v="47.333300000000001"/>
    <x v="1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x v="0"/>
    <n v="1445482906"/>
    <n v="1442890906"/>
    <b v="0"/>
    <n v="0"/>
    <b v="0"/>
    <x v="40"/>
    <n v="0"/>
    <s v="no backers"/>
    <x v="1"/>
  </r>
  <r>
    <n v="3803"/>
    <s v="Benjamin Button the Musical Concept Album"/>
    <s v="A fully orchestrated concept album of Benjamin Button the Musical!"/>
    <n v="12000"/>
    <n v="2358"/>
    <x v="2"/>
    <x v="0"/>
    <x v="0"/>
    <n v="1457133568"/>
    <n v="1454541568"/>
    <b v="0"/>
    <n v="40"/>
    <b v="0"/>
    <x v="40"/>
    <n v="20"/>
    <n v="58.95"/>
    <x v="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x v="0"/>
    <n v="1469948400"/>
    <n v="1465172024"/>
    <b v="0"/>
    <n v="0"/>
    <b v="0"/>
    <x v="40"/>
    <n v="0"/>
    <s v="no backers"/>
    <x v="1"/>
  </r>
  <r>
    <n v="3805"/>
    <s v="&quot;Sounds By The River&quot; ( Original Musical)"/>
    <s v="&quot;Sounds By The River&quot; tells the story of a Detroit composer through_x000d_his music, poetry, and dance."/>
    <n v="150000"/>
    <n v="3"/>
    <x v="2"/>
    <x v="0"/>
    <x v="0"/>
    <n v="1411852640"/>
    <n v="1406668640"/>
    <b v="0"/>
    <n v="2"/>
    <b v="0"/>
    <x v="40"/>
    <n v="0"/>
    <n v="1.5"/>
    <x v="1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x v="2"/>
    <n v="1404022381"/>
    <n v="1402294381"/>
    <b v="0"/>
    <n v="1"/>
    <b v="0"/>
    <x v="40"/>
    <n v="0"/>
    <n v="5"/>
    <x v="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x v="0"/>
    <n v="1428097739"/>
    <n v="1427492939"/>
    <b v="0"/>
    <n v="9"/>
    <b v="0"/>
    <x v="40"/>
    <n v="30"/>
    <n v="50.555599999999998"/>
    <x v="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x v="1"/>
    <n v="1429955619"/>
    <n v="1424775219"/>
    <b v="0"/>
    <n v="24"/>
    <b v="1"/>
    <x v="6"/>
    <n v="100"/>
    <n v="41.666699999999999"/>
    <x v="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x v="1"/>
    <n v="1406761200"/>
    <n v="1402403907"/>
    <b v="0"/>
    <n v="38"/>
    <b v="1"/>
    <x v="6"/>
    <n v="101"/>
    <n v="53.289499999999997"/>
    <x v="1"/>
  </r>
  <r>
    <n v="3810"/>
    <s v="Romeo &amp; Juliet"/>
    <s v="Theater students of UMass present a large-scale theater collaboration that will revolutionize the way you see Shakespeare."/>
    <n v="1500"/>
    <n v="1826"/>
    <x v="0"/>
    <x v="0"/>
    <x v="0"/>
    <n v="1426965758"/>
    <n v="1424377358"/>
    <b v="0"/>
    <n v="26"/>
    <b v="1"/>
    <x v="6"/>
    <n v="122"/>
    <n v="70.230800000000002"/>
    <x v="1"/>
  </r>
  <r>
    <n v="3811"/>
    <s v="The Merchant of Venice"/>
    <s v="The University of Exeter Shakespeare Society is touring its acclaimed show The Merchant of Venice to Stratford-upon-Avon!"/>
    <n v="250"/>
    <n v="825"/>
    <x v="0"/>
    <x v="1"/>
    <x v="1"/>
    <n v="1464692400"/>
    <n v="1461769373"/>
    <b v="0"/>
    <n v="19"/>
    <b v="1"/>
    <x v="6"/>
    <n v="330"/>
    <n v="43.421100000000003"/>
    <x v="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x v="5"/>
    <n v="1433131140"/>
    <n v="1429120908"/>
    <b v="0"/>
    <n v="11"/>
    <b v="1"/>
    <x v="6"/>
    <n v="110"/>
    <n v="199.18180000000001"/>
    <x v="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x v="0"/>
    <n v="1465940580"/>
    <n v="1462603021"/>
    <b v="0"/>
    <n v="27"/>
    <b v="1"/>
    <x v="6"/>
    <n v="101"/>
    <n v="78.518100000000004"/>
    <x v="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x v="0"/>
    <n v="1427860740"/>
    <n v="1424727712"/>
    <b v="0"/>
    <n v="34"/>
    <b v="1"/>
    <x v="6"/>
    <n v="140"/>
    <n v="61.823500000000003"/>
    <x v="1"/>
  </r>
  <r>
    <n v="3815"/>
    <s v="The Canterbury Shakespeare Festival - first season"/>
    <s v="Come and help us make the Canterbury Shakespeare Festival a reality"/>
    <n v="1000"/>
    <n v="1000.01"/>
    <x v="0"/>
    <x v="1"/>
    <x v="1"/>
    <n v="1440111600"/>
    <n v="1437545657"/>
    <b v="0"/>
    <n v="20"/>
    <b v="1"/>
    <x v="6"/>
    <n v="100"/>
    <n v="50.000500000000002"/>
    <x v="1"/>
  </r>
  <r>
    <n v="3816"/>
    <s v="AFTER LIFE: Minnesota Fringe Festival 2014"/>
    <s v="A new play by Brandon Taitt._x000d_Presented by The Theatre Cosmic. _x000d_Premiering in August at the 2014 Minnesota Fringe Festival"/>
    <n v="1500"/>
    <n v="1788.57"/>
    <x v="0"/>
    <x v="0"/>
    <x v="0"/>
    <n v="1405614823"/>
    <n v="1403022823"/>
    <b v="0"/>
    <n v="37"/>
    <b v="1"/>
    <x v="6"/>
    <n v="119"/>
    <n v="48.339700000000001"/>
    <x v="1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x v="0"/>
    <n v="1445659140"/>
    <n v="1444236216"/>
    <b v="0"/>
    <n v="20"/>
    <b v="1"/>
    <x v="6"/>
    <n v="107"/>
    <n v="107.25"/>
    <x v="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x v="0"/>
    <n v="1426187582"/>
    <n v="1423599182"/>
    <b v="0"/>
    <n v="10"/>
    <b v="1"/>
    <x v="6"/>
    <n v="228"/>
    <n v="57"/>
    <x v="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x v="0"/>
    <n v="1437166920"/>
    <n v="1435554104"/>
    <b v="0"/>
    <n v="26"/>
    <b v="1"/>
    <x v="6"/>
    <n v="106"/>
    <n v="40.923099999999998"/>
    <x v="1"/>
  </r>
  <r>
    <n v="3820"/>
    <s v="TUSENTACK THEATRE"/>
    <s v="Tusentack Theatre is a professional theatre company providing opportunities to adults who access Mental Health Services."/>
    <n v="300"/>
    <n v="430"/>
    <x v="0"/>
    <x v="1"/>
    <x v="1"/>
    <n v="1436110717"/>
    <n v="1433518717"/>
    <b v="0"/>
    <n v="20"/>
    <b v="1"/>
    <x v="6"/>
    <n v="143"/>
    <n v="21.5"/>
    <x v="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x v="0"/>
    <n v="1451881207"/>
    <n v="1449116407"/>
    <b v="0"/>
    <n v="46"/>
    <b v="1"/>
    <x v="6"/>
    <n v="105"/>
    <n v="79.543499999999995"/>
    <x v="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x v="3"/>
    <n v="1453244340"/>
    <n v="1448136417"/>
    <b v="0"/>
    <n v="76"/>
    <b v="1"/>
    <x v="6"/>
    <n v="110"/>
    <n v="72.381600000000006"/>
    <x v="1"/>
  </r>
  <r>
    <n v="3823"/>
    <s v="FEED"/>
    <s v="Feed, a new play by Garrett Markgraf (based on the novel by M.T. Anderson), Directed by Anna Marck at Oakland University."/>
    <n v="2500"/>
    <n v="2650"/>
    <x v="0"/>
    <x v="0"/>
    <x v="0"/>
    <n v="1437364740"/>
    <n v="1434405044"/>
    <b v="0"/>
    <n v="41"/>
    <b v="1"/>
    <x v="6"/>
    <n v="106"/>
    <n v="64.634100000000004"/>
    <x v="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x v="1"/>
    <n v="1470058860"/>
    <n v="1469026903"/>
    <b v="0"/>
    <n v="7"/>
    <b v="1"/>
    <x v="6"/>
    <n v="108"/>
    <n v="38.571399999999997"/>
    <x v="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x v="0"/>
    <n v="1434505214"/>
    <n v="1432690814"/>
    <b v="0"/>
    <n v="49"/>
    <b v="1"/>
    <x v="6"/>
    <n v="105"/>
    <n v="107.5714"/>
    <x v="1"/>
  </r>
  <r>
    <n v="3826"/>
    <s v="DAY OF THE DOG by Blue Sparrow Theatre Company"/>
    <s v="This is the story about the Westons. One family who live with mental illness on a daily basis."/>
    <n v="600"/>
    <n v="715"/>
    <x v="0"/>
    <x v="1"/>
    <x v="1"/>
    <n v="1430993394"/>
    <n v="1428401394"/>
    <b v="0"/>
    <n v="26"/>
    <b v="1"/>
    <x v="6"/>
    <n v="119"/>
    <n v="27.5"/>
    <x v="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x v="1"/>
    <n v="1427414400"/>
    <n v="1422656201"/>
    <b v="0"/>
    <n v="65"/>
    <b v="1"/>
    <x v="6"/>
    <n v="153"/>
    <n v="70.461500000000001"/>
    <x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x v="0"/>
    <n v="1420033187"/>
    <n v="1414845587"/>
    <b v="0"/>
    <n v="28"/>
    <b v="1"/>
    <x v="6"/>
    <n v="100"/>
    <n v="178.57140000000001"/>
    <x v="1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x v="0"/>
    <n v="1472676371"/>
    <n v="1470948371"/>
    <b v="0"/>
    <n v="8"/>
    <b v="1"/>
    <x v="6"/>
    <n v="100"/>
    <n v="62.625"/>
    <x v="1"/>
  </r>
  <r>
    <n v="3830"/>
    <s v="Run Away"/>
    <s v="The Aeon Theatre company is producing another original play by Parker Hale at the Manhattan Reportory Theatre"/>
    <n v="100"/>
    <n v="225"/>
    <x v="0"/>
    <x v="0"/>
    <x v="0"/>
    <n v="1464371211"/>
    <n v="1463161611"/>
    <b v="0"/>
    <n v="3"/>
    <b v="1"/>
    <x v="6"/>
    <n v="225"/>
    <n v="75"/>
    <x v="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x v="0"/>
    <n v="1415222545"/>
    <n v="1413404545"/>
    <b v="0"/>
    <n v="9"/>
    <b v="1"/>
    <x v="6"/>
    <n v="106"/>
    <n v="58.9011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x v="0"/>
    <n v="1455936335"/>
    <n v="1452048335"/>
    <b v="0"/>
    <n v="9"/>
    <b v="1"/>
    <x v="6"/>
    <n v="105"/>
    <n v="139.5556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x v="5"/>
    <n v="1417460940"/>
    <n v="1416516972"/>
    <b v="0"/>
    <n v="20"/>
    <b v="1"/>
    <x v="6"/>
    <n v="117"/>
    <n v="70"/>
    <x v="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x v="1"/>
    <n v="1434624067"/>
    <n v="1432032067"/>
    <b v="0"/>
    <n v="57"/>
    <b v="1"/>
    <x v="6"/>
    <n v="109"/>
    <n v="57.386000000000003"/>
    <x v="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x v="1"/>
    <n v="1461278208"/>
    <n v="1459463808"/>
    <b v="0"/>
    <n v="8"/>
    <b v="1"/>
    <x v="6"/>
    <n v="160"/>
    <n v="40"/>
    <x v="1"/>
  </r>
  <r>
    <n v="3836"/>
    <s v="Home (The Place Where My Stuff Resides)"/>
    <s v="&quot;The surveyor said the foundation was shaky&quot;. A woman finds what it means to rebuild her marriage."/>
    <n v="800"/>
    <n v="900"/>
    <x v="0"/>
    <x v="0"/>
    <x v="0"/>
    <n v="1470197340"/>
    <n v="1467497652"/>
    <b v="0"/>
    <n v="14"/>
    <b v="1"/>
    <x v="6"/>
    <n v="113"/>
    <n v="64.285700000000006"/>
    <x v="1"/>
  </r>
  <r>
    <n v="3837"/>
    <s v="Farcical Elements Presents Boeing-Boeing"/>
    <s v="A high-flying French farce with the thrust of a well-tuned jet engine"/>
    <n v="2000"/>
    <n v="2042"/>
    <x v="0"/>
    <x v="1"/>
    <x v="1"/>
    <n v="1435947758"/>
    <n v="1432837358"/>
    <b v="0"/>
    <n v="17"/>
    <b v="1"/>
    <x v="6"/>
    <n v="102"/>
    <n v="120.1176"/>
    <x v="1"/>
  </r>
  <r>
    <n v="3838"/>
    <s v="BlodsbrÃ¶llop pÃ¥ Fredriksdal / Blood Wedding at Fredriksdal"/>
    <s v="BlodsbrÃ¶llop - vi vill fÃ¶rverkliga vÃ¥r idÃ© om en passionerad berÃ¤ttelse i hÃ¶stfÃ¤rger - vill du?_x000d_A passionate story in autumncolours."/>
    <n v="100000"/>
    <n v="100824"/>
    <x v="0"/>
    <x v="11"/>
    <x v="9"/>
    <n v="1432314209"/>
    <n v="1429722209"/>
    <b v="0"/>
    <n v="100"/>
    <b v="1"/>
    <x v="6"/>
    <n v="101"/>
    <n v="1008.24"/>
    <x v="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x v="0"/>
    <n v="1438226724"/>
    <n v="1433042724"/>
    <b v="0"/>
    <n v="32"/>
    <b v="1"/>
    <x v="6"/>
    <n v="101"/>
    <n v="63.281300000000002"/>
    <x v="1"/>
  </r>
  <r>
    <n v="3840"/>
    <s v="Tonight I'll be April"/>
    <s v="A gritty play looking at a modern day relationship, highlighting issues of mental health and abuse suffered by men."/>
    <n v="1"/>
    <n v="65"/>
    <x v="0"/>
    <x v="1"/>
    <x v="1"/>
    <n v="1459180229"/>
    <n v="1457023829"/>
    <b v="0"/>
    <n v="3"/>
    <b v="1"/>
    <x v="6"/>
    <n v="6500"/>
    <n v="21.666699999999999"/>
    <x v="1"/>
  </r>
  <r>
    <n v="3841"/>
    <s v="&quot;If They Come Back&quot;"/>
    <s v="A play by award winning writer Eric Monte. _x000d_&quot;If they come back&quot; follows the lives of two teenage boys during the civil rights movement."/>
    <n v="10000"/>
    <n v="872"/>
    <x v="2"/>
    <x v="0"/>
    <x v="0"/>
    <n v="1405882287"/>
    <n v="1400698287"/>
    <b v="1"/>
    <n v="34"/>
    <b v="0"/>
    <x v="6"/>
    <n v="9"/>
    <n v="25.647099999999998"/>
    <x v="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x v="1"/>
    <n v="1399809052"/>
    <n v="1397217052"/>
    <b v="1"/>
    <n v="23"/>
    <b v="0"/>
    <x v="6"/>
    <n v="22"/>
    <n v="47.695700000000002"/>
    <x v="1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x v="0"/>
    <n v="1401587064"/>
    <n v="1399427064"/>
    <b v="1"/>
    <n v="19"/>
    <b v="0"/>
    <x v="6"/>
    <n v="21"/>
    <n v="56.052599999999998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x v="0"/>
    <n v="1401778740"/>
    <n v="1399474134"/>
    <b v="1"/>
    <n v="50"/>
    <b v="0"/>
    <x v="6"/>
    <n v="41"/>
    <n v="81.319999999999993"/>
    <x v="1"/>
  </r>
  <r>
    <n v="3845"/>
    <s v="Marilyn Madness &amp; Me"/>
    <s v="He met Marilyn. He became obsessed with Norma Jean. That changed everything._x000d__x000d_                                A play by Frank Furino"/>
    <n v="40000"/>
    <n v="842"/>
    <x v="2"/>
    <x v="0"/>
    <x v="0"/>
    <n v="1443711774"/>
    <n v="1441119774"/>
    <b v="1"/>
    <n v="12"/>
    <b v="0"/>
    <x v="6"/>
    <n v="2"/>
    <n v="70.166700000000006"/>
    <x v="1"/>
  </r>
  <r>
    <n v="3846"/>
    <s v="My Insane Shakespeare"/>
    <s v="My Insane Shakespeare. An original play by Arthur Elbakyan premiering October 13th at United Solo, New York City."/>
    <n v="7000"/>
    <n v="189"/>
    <x v="2"/>
    <x v="0"/>
    <x v="0"/>
    <n v="1412405940"/>
    <n v="1409721542"/>
    <b v="1"/>
    <n v="8"/>
    <b v="0"/>
    <x v="6"/>
    <n v="3"/>
    <n v="23.625"/>
    <x v="1"/>
  </r>
  <r>
    <n v="3847"/>
    <s v="Madame X"/>
    <s v="The production of the original play &quot;Madame X&quot; by Amanda Davison. Inspired by the painting by John Singer Sargent."/>
    <n v="10500"/>
    <n v="1697"/>
    <x v="2"/>
    <x v="0"/>
    <x v="0"/>
    <n v="1437283391"/>
    <n v="1433395391"/>
    <b v="1"/>
    <n v="9"/>
    <b v="0"/>
    <x v="6"/>
    <n v="16"/>
    <n v="188.5556"/>
    <x v="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x v="0"/>
    <n v="1445196989"/>
    <n v="1442604989"/>
    <b v="1"/>
    <n v="43"/>
    <b v="0"/>
    <x v="6"/>
    <n v="16"/>
    <n v="49.511600000000001"/>
    <x v="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x v="3"/>
    <n v="1434047084"/>
    <n v="1431455084"/>
    <b v="1"/>
    <n v="28"/>
    <b v="0"/>
    <x v="6"/>
    <n v="7"/>
    <n v="75.464299999999994"/>
    <x v="1"/>
  </r>
  <r>
    <n v="3850"/>
    <s v="The Vagina Monologues 2015"/>
    <s v="V-Day is a global activist movement to end violence against women and girls."/>
    <n v="1000"/>
    <n v="38"/>
    <x v="2"/>
    <x v="0"/>
    <x v="0"/>
    <n v="1420081143"/>
    <n v="1417489143"/>
    <b v="1"/>
    <n v="4"/>
    <b v="0"/>
    <x v="6"/>
    <n v="4"/>
    <n v="9.5"/>
    <x v="1"/>
  </r>
  <r>
    <n v="3851"/>
    <s v="Waving Goodbye"/>
    <s v="A play about the horrible choices we have to make every day. Should we take a risk, or take the road most travelled?"/>
    <n v="2500"/>
    <n v="852"/>
    <x v="2"/>
    <x v="1"/>
    <x v="1"/>
    <n v="1437129179"/>
    <n v="1434537179"/>
    <b v="1"/>
    <n v="24"/>
    <b v="0"/>
    <x v="6"/>
    <n v="34"/>
    <n v="35.5"/>
    <x v="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x v="0"/>
    <n v="1427427276"/>
    <n v="1425270876"/>
    <b v="0"/>
    <n v="2"/>
    <b v="0"/>
    <x v="6"/>
    <n v="0"/>
    <n v="10"/>
    <x v="1"/>
  </r>
  <r>
    <n v="3853"/>
    <s v="The Original Laughter Therapist"/>
    <s v="A dose of One-woman &quot;Dramedy&quot; to cure those daily blues is just what the doctor ordered!"/>
    <n v="100000"/>
    <n v="26"/>
    <x v="2"/>
    <x v="0"/>
    <x v="0"/>
    <n v="1409602178"/>
    <n v="1406578178"/>
    <b v="0"/>
    <n v="2"/>
    <b v="0"/>
    <x v="6"/>
    <n v="0"/>
    <n v="13"/>
    <x v="1"/>
  </r>
  <r>
    <n v="3854"/>
    <s v="The Case Of Soghomon Tehlirian"/>
    <s v="A play dedicated to the 100th anniversary of the Armenian Genocide."/>
    <n v="11000"/>
    <n v="1788"/>
    <x v="2"/>
    <x v="0"/>
    <x v="0"/>
    <n v="1431206058"/>
    <n v="1428614058"/>
    <b v="0"/>
    <n v="20"/>
    <b v="0"/>
    <x v="6"/>
    <n v="16"/>
    <n v="89.4"/>
    <x v="1"/>
  </r>
  <r>
    <n v="3855"/>
    <s v="The Happy Family and Devoted Dreams new theater plays NYC"/>
    <s v="TWO NEW DARK COMEDIES OPENING IN NYC THIS APRIL AND MAY BY CHRISTOPHER B. LATRO _x000d_ABOUT FAMILY, AMBITION, LOVE AND GREED"/>
    <n v="1000"/>
    <n v="25"/>
    <x v="2"/>
    <x v="0"/>
    <x v="0"/>
    <n v="1427408271"/>
    <n v="1424819871"/>
    <b v="0"/>
    <n v="1"/>
    <b v="0"/>
    <x v="6"/>
    <n v="3"/>
    <n v="25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x v="0"/>
    <n v="1425833403"/>
    <n v="1423245003"/>
    <b v="0"/>
    <n v="1"/>
    <b v="0"/>
    <x v="6"/>
    <n v="0"/>
    <n v="1"/>
    <x v="1"/>
  </r>
  <r>
    <n v="3857"/>
    <s v="I support Molding Heartz"/>
    <s v="The Ultimate Screenwriting Conference_x000d_is the experience showing screenwriters how to write and sell a screenplay in hollywood!"/>
    <n v="5000"/>
    <n v="260"/>
    <x v="2"/>
    <x v="0"/>
    <x v="0"/>
    <n v="1406913120"/>
    <n v="1404927690"/>
    <b v="0"/>
    <n v="4"/>
    <b v="0"/>
    <x v="6"/>
    <n v="5"/>
    <n v="65"/>
    <x v="1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x v="1"/>
    <n v="1432328400"/>
    <n v="1430734844"/>
    <b v="0"/>
    <n v="1"/>
    <b v="0"/>
    <x v="6"/>
    <n v="2"/>
    <n v="10"/>
    <x v="1"/>
  </r>
  <r>
    <n v="3859"/>
    <s v="What Dreams Were Made Of"/>
    <s v="This is a play that will have each and everyone that sees it thinking about the dreams they had growing up. It's a dramady"/>
    <n v="2500"/>
    <n v="1"/>
    <x v="2"/>
    <x v="0"/>
    <x v="0"/>
    <n v="1403730000"/>
    <n v="1401485207"/>
    <b v="0"/>
    <n v="1"/>
    <b v="0"/>
    <x v="6"/>
    <n v="0"/>
    <n v="1"/>
    <x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x v="0"/>
    <n v="1407858710"/>
    <n v="1405266710"/>
    <b v="0"/>
    <n v="13"/>
    <b v="0"/>
    <x v="6"/>
    <n v="18"/>
    <n v="81.538499999999999"/>
    <x v="1"/>
  </r>
  <r>
    <n v="3861"/>
    <s v="READY OR NOT HERE I COME"/>
    <s v="THE COMING OF THE LORD!"/>
    <n v="2000"/>
    <n v="100"/>
    <x v="2"/>
    <x v="0"/>
    <x v="0"/>
    <n v="1415828820"/>
    <n v="1412258977"/>
    <b v="0"/>
    <n v="1"/>
    <b v="0"/>
    <x v="6"/>
    <n v="5"/>
    <n v="100"/>
    <x v="1"/>
  </r>
  <r>
    <n v="3862"/>
    <s v="The Container Play"/>
    <s v="The hit immersive theatre experience of England comes to Corpus Christi!"/>
    <n v="7500"/>
    <n v="1"/>
    <x v="2"/>
    <x v="0"/>
    <x v="0"/>
    <n v="1473699540"/>
    <n v="1472451356"/>
    <b v="0"/>
    <n v="1"/>
    <b v="0"/>
    <x v="6"/>
    <n v="0"/>
    <n v="1"/>
    <x v="1"/>
  </r>
  <r>
    <n v="3863"/>
    <s v="Umma Yemaya"/>
    <s v="Umma Yemaya is  a play that examines the challenges of unconventional love. The Lady  and the Artist create their own world for love."/>
    <n v="6000"/>
    <n v="0"/>
    <x v="2"/>
    <x v="0"/>
    <x v="0"/>
    <n v="1446739905"/>
    <n v="1441552305"/>
    <b v="0"/>
    <n v="0"/>
    <b v="0"/>
    <x v="6"/>
    <n v="0"/>
    <s v="no backers"/>
    <x v="1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x v="0"/>
    <n v="1447799054"/>
    <n v="1445203454"/>
    <b v="0"/>
    <n v="3"/>
    <b v="0"/>
    <x v="6"/>
    <n v="1"/>
    <n v="20"/>
    <x v="1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x v="5"/>
    <n v="1409376600"/>
    <n v="1405957098"/>
    <b v="0"/>
    <n v="14"/>
    <b v="0"/>
    <x v="6"/>
    <n v="27"/>
    <n v="46.428600000000003"/>
    <x v="1"/>
  </r>
  <r>
    <n v="3866"/>
    <s v="a feminine ending, brought to you by the East End Theatre Co"/>
    <s v="A funny, moving, witty piece about a girl, her oboe, and her dreams."/>
    <n v="2000"/>
    <n v="11"/>
    <x v="2"/>
    <x v="0"/>
    <x v="0"/>
    <n v="1458703740"/>
    <n v="1454453021"/>
    <b v="0"/>
    <n v="2"/>
    <b v="0"/>
    <x v="6"/>
    <n v="1"/>
    <n v="5.5"/>
    <x v="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x v="0"/>
    <n v="1466278339"/>
    <n v="1463686339"/>
    <b v="0"/>
    <n v="5"/>
    <b v="0"/>
    <x v="6"/>
    <n v="13"/>
    <n v="50.2"/>
    <x v="1"/>
  </r>
  <r>
    <n v="3868"/>
    <s v="1000 words (Canceled)"/>
    <s v="New collection of music by Scott Evan Davis!"/>
    <n v="5000"/>
    <n v="10"/>
    <x v="1"/>
    <x v="1"/>
    <x v="1"/>
    <n v="1410191405"/>
    <n v="1408031405"/>
    <b v="0"/>
    <n v="1"/>
    <b v="0"/>
    <x v="40"/>
    <n v="0"/>
    <n v="10"/>
    <x v="1"/>
  </r>
  <r>
    <n v="3869"/>
    <s v="The Masturbation Musical (Canceled)"/>
    <s v="A Musical about 3 women who pursue their Pleasure and end up finding themselves."/>
    <n v="13111"/>
    <n v="452"/>
    <x v="1"/>
    <x v="0"/>
    <x v="0"/>
    <n v="1426302660"/>
    <n v="1423761792"/>
    <b v="0"/>
    <n v="15"/>
    <b v="0"/>
    <x v="40"/>
    <n v="3"/>
    <n v="30.133299999999998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x v="0"/>
    <n v="1404360478"/>
    <n v="1401768478"/>
    <b v="0"/>
    <n v="10"/>
    <b v="0"/>
    <x v="40"/>
    <n v="15"/>
    <n v="150"/>
    <x v="1"/>
  </r>
  <r>
    <n v="3871"/>
    <s v="Pocket Monsters: A Musical Parody (Canceled)"/>
    <s v="Our musical is finally ready to come to life, and we're raising funds to help make that happen!"/>
    <n v="1500"/>
    <n v="40"/>
    <x v="1"/>
    <x v="0"/>
    <x v="0"/>
    <n v="1490809450"/>
    <n v="1485629050"/>
    <b v="0"/>
    <n v="3"/>
    <b v="0"/>
    <x v="40"/>
    <n v="3"/>
    <n v="13.333299999999999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x v="0"/>
    <n v="1439522996"/>
    <n v="1435202996"/>
    <b v="0"/>
    <n v="0"/>
    <b v="0"/>
    <x v="40"/>
    <n v="0"/>
    <s v="no backers"/>
    <x v="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x v="0"/>
    <n v="1444322535"/>
    <n v="1441730535"/>
    <b v="0"/>
    <n v="0"/>
    <b v="0"/>
    <x v="40"/>
    <n v="0"/>
    <s v="no backers"/>
    <x v="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x v="4"/>
    <n v="1422061200"/>
    <n v="1420244622"/>
    <b v="0"/>
    <n v="0"/>
    <b v="0"/>
    <x v="40"/>
    <n v="0"/>
    <s v="no backers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x v="7"/>
    <n v="1472896800"/>
    <n v="1472804365"/>
    <b v="0"/>
    <n v="0"/>
    <b v="0"/>
    <x v="40"/>
    <n v="0"/>
    <s v="no backers"/>
    <x v="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x v="1"/>
    <n v="1454425128"/>
    <n v="1451833128"/>
    <b v="0"/>
    <n v="46"/>
    <b v="0"/>
    <x v="40"/>
    <n v="53"/>
    <n v="44.760899999999999"/>
    <x v="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x v="0"/>
    <n v="1481213752"/>
    <n v="1478621752"/>
    <b v="0"/>
    <n v="14"/>
    <b v="0"/>
    <x v="40"/>
    <n v="5"/>
    <n v="88.642899999999997"/>
    <x v="1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x v="0"/>
    <n v="1435636740"/>
    <n v="1433014746"/>
    <b v="0"/>
    <n v="1"/>
    <b v="0"/>
    <x v="40"/>
    <n v="0"/>
    <n v="10"/>
    <x v="1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x v="1"/>
    <n v="1422218396"/>
    <n v="1419626396"/>
    <b v="0"/>
    <n v="0"/>
    <b v="0"/>
    <x v="40"/>
    <n v="0"/>
    <s v="no backers"/>
    <x v="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x v="1"/>
    <n v="1406761200"/>
    <n v="1403724820"/>
    <b v="0"/>
    <n v="17"/>
    <b v="0"/>
    <x v="40"/>
    <n v="13"/>
    <n v="57.647100000000002"/>
    <x v="1"/>
  </r>
  <r>
    <n v="3881"/>
    <s v="My Real Mother's Name is... (Canceled)"/>
    <s v="A musical journey coming to the Blue Venue at the 2017 Orlando Fringe Festival!"/>
    <n v="500"/>
    <n v="25"/>
    <x v="1"/>
    <x v="0"/>
    <x v="0"/>
    <n v="1487550399"/>
    <n v="1484958399"/>
    <b v="0"/>
    <n v="1"/>
    <b v="0"/>
    <x v="40"/>
    <n v="5"/>
    <n v="25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x v="2"/>
    <n v="1454281380"/>
    <n v="1451950570"/>
    <b v="0"/>
    <n v="0"/>
    <b v="0"/>
    <x v="40"/>
    <n v="0"/>
    <s v="no backers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x v="1"/>
    <n v="1409668069"/>
    <n v="1407076069"/>
    <b v="0"/>
    <n v="0"/>
    <b v="0"/>
    <x v="40"/>
    <n v="0"/>
    <s v="no backers"/>
    <x v="1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x v="0"/>
    <n v="1427479192"/>
    <n v="1425322792"/>
    <b v="0"/>
    <n v="0"/>
    <b v="0"/>
    <x v="40"/>
    <n v="0"/>
    <s v="no backers"/>
    <x v="1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x v="0"/>
    <n v="1462834191"/>
    <n v="1460242191"/>
    <b v="0"/>
    <n v="0"/>
    <b v="0"/>
    <x v="40"/>
    <n v="0"/>
    <s v="no backers"/>
    <x v="1"/>
  </r>
  <r>
    <n v="3886"/>
    <s v="a (Canceled)"/>
    <n v="1"/>
    <n v="10000"/>
    <n v="0"/>
    <x v="1"/>
    <x v="2"/>
    <x v="2"/>
    <n v="1418275702"/>
    <n v="1415683702"/>
    <b v="0"/>
    <n v="0"/>
    <b v="0"/>
    <x v="40"/>
    <n v="0"/>
    <s v="no backers"/>
    <x v="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x v="0"/>
    <n v="1430517600"/>
    <n v="1426538129"/>
    <b v="0"/>
    <n v="2"/>
    <b v="0"/>
    <x v="40"/>
    <n v="2"/>
    <n v="17.5"/>
    <x v="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x v="1"/>
    <n v="1488114358"/>
    <n v="1485522358"/>
    <b v="0"/>
    <n v="14"/>
    <b v="0"/>
    <x v="6"/>
    <n v="27"/>
    <n v="38.714300000000001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x v="0"/>
    <n v="1420413960"/>
    <n v="1417651630"/>
    <b v="0"/>
    <n v="9"/>
    <b v="0"/>
    <x v="6"/>
    <n v="1"/>
    <n v="13.1111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x v="0"/>
    <n v="1439662344"/>
    <n v="1434478344"/>
    <b v="0"/>
    <n v="8"/>
    <b v="0"/>
    <x v="6"/>
    <n v="17"/>
    <n v="315.5"/>
    <x v="1"/>
  </r>
  <r>
    <n v="3891"/>
    <s v="Out of the Box: A Mime Story"/>
    <s v="A comedy about a mime who dreams of becoming a stand up comedian."/>
    <n v="800"/>
    <n v="260"/>
    <x v="2"/>
    <x v="0"/>
    <x v="0"/>
    <n v="1427086740"/>
    <n v="1424488244"/>
    <b v="0"/>
    <n v="7"/>
    <b v="0"/>
    <x v="6"/>
    <n v="33"/>
    <n v="37.142899999999997"/>
    <x v="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x v="0"/>
    <n v="1408863600"/>
    <n v="1408203557"/>
    <b v="0"/>
    <n v="0"/>
    <b v="0"/>
    <x v="6"/>
    <n v="0"/>
    <s v="no backers"/>
    <x v="1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x v="0"/>
    <n v="1404194400"/>
    <n v="1400600840"/>
    <b v="0"/>
    <n v="84"/>
    <b v="0"/>
    <x v="6"/>
    <n v="22"/>
    <n v="128.27379999999999"/>
    <x v="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x v="0"/>
    <n v="1481000340"/>
    <n v="1478386812"/>
    <b v="0"/>
    <n v="11"/>
    <b v="0"/>
    <x v="6"/>
    <n v="3"/>
    <n v="47.2727"/>
    <x v="1"/>
  </r>
  <r>
    <n v="3895"/>
    <s v="Vestige"/>
    <s v="A Transgender makeup artist calls into question the loyalty of her best friend in a 1980's circus while dealing with her dying mother."/>
    <n v="1000"/>
    <n v="50"/>
    <x v="2"/>
    <x v="0"/>
    <x v="0"/>
    <n v="1425103218"/>
    <n v="1422424818"/>
    <b v="0"/>
    <n v="1"/>
    <b v="0"/>
    <x v="6"/>
    <n v="5"/>
    <n v="50"/>
    <x v="1"/>
  </r>
  <r>
    <n v="3896"/>
    <s v="Yorick and Company"/>
    <s v="Yorick and Co. is a comedy about a struggling theatre company whose mysterious benefactor starts haunting the show!"/>
    <n v="1600"/>
    <n v="170"/>
    <x v="2"/>
    <x v="0"/>
    <x v="0"/>
    <n v="1402979778"/>
    <n v="1401770178"/>
    <b v="0"/>
    <n v="4"/>
    <b v="0"/>
    <x v="6"/>
    <n v="11"/>
    <n v="42.5"/>
    <x v="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x v="4"/>
    <n v="1420750683"/>
    <n v="1418158683"/>
    <b v="0"/>
    <n v="10"/>
    <b v="0"/>
    <x v="6"/>
    <n v="18"/>
    <n v="44"/>
    <x v="1"/>
  </r>
  <r>
    <n v="3898"/>
    <s v="The Return of The Walthamstow Mysteries"/>
    <s v="'Somewhere you know, nowhere you've been' a theatrical _x000d_re-imagining of Walthamstowâ€™s past acted out beneath big skies in the marshes."/>
    <n v="2500"/>
    <n v="814"/>
    <x v="2"/>
    <x v="1"/>
    <x v="1"/>
    <n v="1439827200"/>
    <n v="1436355270"/>
    <b v="0"/>
    <n v="16"/>
    <b v="0"/>
    <x v="6"/>
    <n v="33"/>
    <n v="50.875"/>
    <x v="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x v="0"/>
    <n v="1407868561"/>
    <n v="1406140561"/>
    <b v="0"/>
    <n v="2"/>
    <b v="0"/>
    <x v="6"/>
    <n v="1"/>
    <n v="62.5"/>
    <x v="1"/>
  </r>
  <r>
    <n v="3900"/>
    <s v="HUB Theatre Group presents John Logan's RED"/>
    <s v="HUB Theatre Group collaborates with local artists to present John Logan's RED to the community."/>
    <n v="2500"/>
    <n v="135"/>
    <x v="2"/>
    <x v="0"/>
    <x v="0"/>
    <n v="1433988791"/>
    <n v="1431396791"/>
    <b v="0"/>
    <n v="5"/>
    <b v="0"/>
    <x v="6"/>
    <n v="5"/>
    <n v="27"/>
    <x v="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x v="0"/>
    <n v="1450554599"/>
    <n v="1447098599"/>
    <b v="0"/>
    <n v="1"/>
    <b v="0"/>
    <x v="6"/>
    <n v="1"/>
    <n v="25"/>
    <x v="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x v="1"/>
    <n v="1479125642"/>
    <n v="1476962042"/>
    <b v="0"/>
    <n v="31"/>
    <b v="0"/>
    <x v="6"/>
    <n v="49"/>
    <n v="47.258099999999999"/>
    <x v="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x v="0"/>
    <n v="1439581080"/>
    <n v="1435709765"/>
    <b v="0"/>
    <n v="0"/>
    <b v="0"/>
    <x v="6"/>
    <n v="0"/>
    <s v="no backers"/>
    <x v="1"/>
  </r>
  <r>
    <n v="3904"/>
    <s v="Black America from Prophets to Pimps"/>
    <s v="A play that will cover 4000 years of black history."/>
    <n v="10000"/>
    <n v="3"/>
    <x v="2"/>
    <x v="0"/>
    <x v="0"/>
    <n v="1429074240"/>
    <n v="1427866200"/>
    <b v="0"/>
    <n v="2"/>
    <b v="0"/>
    <x v="6"/>
    <n v="0"/>
    <n v="1.5"/>
    <x v="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x v="1"/>
    <n v="1434063600"/>
    <n v="1430405903"/>
    <b v="0"/>
    <n v="7"/>
    <b v="0"/>
    <x v="6"/>
    <n v="12"/>
    <n v="24.714300000000001"/>
    <x v="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x v="1"/>
    <n v="1435325100"/>
    <n v="1432072893"/>
    <b v="0"/>
    <n v="16"/>
    <b v="0"/>
    <x v="6"/>
    <n v="67"/>
    <n v="63.125"/>
    <x v="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x v="0"/>
    <n v="1414354080"/>
    <n v="1411587606"/>
    <b v="0"/>
    <n v="4"/>
    <b v="0"/>
    <x v="6"/>
    <n v="15"/>
    <n v="38.25"/>
    <x v="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x v="0"/>
    <n v="1406603696"/>
    <n v="1405307696"/>
    <b v="0"/>
    <n v="4"/>
    <b v="0"/>
    <x v="6"/>
    <n v="9"/>
    <n v="16.25"/>
    <x v="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x v="0"/>
    <n v="1410424642"/>
    <n v="1407832642"/>
    <b v="0"/>
    <n v="4"/>
    <b v="0"/>
    <x v="6"/>
    <n v="0"/>
    <n v="33.75"/>
    <x v="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x v="0"/>
    <n v="1441649397"/>
    <n v="1439057397"/>
    <b v="0"/>
    <n v="3"/>
    <b v="0"/>
    <x v="6"/>
    <n v="3"/>
    <n v="61.666699999999999"/>
    <x v="1"/>
  </r>
  <r>
    <n v="3911"/>
    <s v="Ministers of Grace"/>
    <s v="â€˜Ministers of Graceâ€™ imagines what the movie Ghostbusters would be like if written by William Shakespeare."/>
    <n v="8000"/>
    <n v="2993"/>
    <x v="2"/>
    <x v="0"/>
    <x v="0"/>
    <n v="1417033777"/>
    <n v="1414438177"/>
    <b v="0"/>
    <n v="36"/>
    <b v="0"/>
    <x v="6"/>
    <n v="37"/>
    <n v="83.138900000000007"/>
    <x v="1"/>
  </r>
  <r>
    <n v="3912"/>
    <s v="JoLee Productions"/>
    <s v="Producing &amp; directing Jake's Women by Neil Simon opening July 9 and running through July 26 for Sonoma Arts Live"/>
    <n v="15000"/>
    <n v="1"/>
    <x v="2"/>
    <x v="0"/>
    <x v="0"/>
    <n v="1429936500"/>
    <n v="1424759330"/>
    <b v="0"/>
    <n v="1"/>
    <b v="0"/>
    <x v="6"/>
    <n v="0"/>
    <n v="1"/>
    <x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x v="0"/>
    <n v="1448863449"/>
    <n v="1446267849"/>
    <b v="0"/>
    <n v="7"/>
    <b v="0"/>
    <x v="6"/>
    <n v="10"/>
    <n v="142.8571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x v="1"/>
    <n v="1431298740"/>
    <n v="1429558756"/>
    <b v="0"/>
    <n v="27"/>
    <b v="0"/>
    <x v="6"/>
    <n v="36"/>
    <n v="33.666699999999999"/>
    <x v="1"/>
  </r>
  <r>
    <n v="3915"/>
    <s v="Hardcross"/>
    <s v="Following the enormous success of Hardcross, we are looking for new ways to bring this wonderful play to a wider audience."/>
    <n v="1500"/>
    <n v="5"/>
    <x v="2"/>
    <x v="1"/>
    <x v="1"/>
    <n v="1464824309"/>
    <n v="1462232309"/>
    <b v="0"/>
    <n v="1"/>
    <b v="0"/>
    <x v="6"/>
    <n v="0"/>
    <n v="5"/>
    <x v="1"/>
  </r>
  <r>
    <n v="3916"/>
    <s v="Final exam"/>
    <s v="We're a small group of University students who need a little help making our final exam production the best product possible."/>
    <n v="2000"/>
    <n v="0"/>
    <x v="2"/>
    <x v="8"/>
    <x v="7"/>
    <n v="1464952752"/>
    <n v="1462360752"/>
    <b v="0"/>
    <n v="0"/>
    <b v="0"/>
    <x v="6"/>
    <n v="0"/>
    <s v="no backers"/>
    <x v="1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x v="1"/>
    <n v="1410439161"/>
    <n v="1407847161"/>
    <b v="0"/>
    <n v="1"/>
    <b v="0"/>
    <x v="6"/>
    <n v="0"/>
    <n v="10"/>
    <x v="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x v="1"/>
    <n v="1407168000"/>
    <n v="1406131023"/>
    <b v="0"/>
    <n v="3"/>
    <b v="0"/>
    <x v="6"/>
    <n v="0"/>
    <n v="40"/>
    <x v="1"/>
  </r>
  <r>
    <n v="3919"/>
    <s v="After The Blue"/>
    <s v="Two sisters living in a Cornish seaside town attempt to hide and escape from a life- circle of deceit, abuse, incest and revenge."/>
    <n v="5000"/>
    <n v="90"/>
    <x v="2"/>
    <x v="1"/>
    <x v="1"/>
    <n v="1453075200"/>
    <n v="1450628773"/>
    <b v="0"/>
    <n v="3"/>
    <b v="0"/>
    <x v="6"/>
    <n v="2"/>
    <n v="30"/>
    <x v="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x v="1"/>
    <n v="1479032260"/>
    <n v="1476436660"/>
    <b v="0"/>
    <n v="3"/>
    <b v="0"/>
    <x v="6"/>
    <n v="5"/>
    <n v="45"/>
    <x v="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x v="1"/>
    <n v="1414346400"/>
    <n v="1413291655"/>
    <b v="0"/>
    <n v="0"/>
    <b v="0"/>
    <x v="6"/>
    <n v="0"/>
    <s v="no backers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x v="0"/>
    <n v="1425337200"/>
    <n v="1421432810"/>
    <b v="0"/>
    <n v="6"/>
    <b v="0"/>
    <x v="6"/>
    <n v="8"/>
    <n v="10.166700000000001"/>
    <x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x v="1"/>
    <n v="1428622271"/>
    <n v="1426203071"/>
    <b v="0"/>
    <n v="17"/>
    <b v="0"/>
    <x v="6"/>
    <n v="12"/>
    <n v="81.411799999999999"/>
    <x v="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x v="0"/>
    <n v="1403823722"/>
    <n v="1401231722"/>
    <b v="0"/>
    <n v="40"/>
    <b v="0"/>
    <x v="6"/>
    <n v="15"/>
    <n v="57.25"/>
    <x v="1"/>
  </r>
  <r>
    <n v="3925"/>
    <s v="Help Save High School Theater"/>
    <s v="Help Save High School Theater Program_x000d_Your donations will be used to purchase props, build sets, and costumes."/>
    <n v="150"/>
    <n v="15"/>
    <x v="2"/>
    <x v="0"/>
    <x v="0"/>
    <n v="1406753639"/>
    <n v="1404161639"/>
    <b v="0"/>
    <n v="3"/>
    <b v="0"/>
    <x v="6"/>
    <n v="10"/>
    <n v="5"/>
    <x v="1"/>
  </r>
  <r>
    <n v="3926"/>
    <s v="Caryl Churchill's 'Top Girls' - NSW HSC Text"/>
    <s v="Producing syllabus-relevant theatre targeted to HSC students on the NSW Central Coast"/>
    <n v="5000"/>
    <n v="15"/>
    <x v="2"/>
    <x v="2"/>
    <x v="2"/>
    <n v="1419645748"/>
    <n v="1417053748"/>
    <b v="0"/>
    <n v="1"/>
    <b v="0"/>
    <x v="6"/>
    <n v="0"/>
    <n v="15"/>
    <x v="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x v="1"/>
    <n v="1407565504"/>
    <n v="1404973504"/>
    <b v="0"/>
    <n v="2"/>
    <b v="0"/>
    <x v="6"/>
    <n v="1"/>
    <n v="12.5"/>
    <x v="1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x v="0"/>
    <n v="1444971540"/>
    <n v="1442593427"/>
    <b v="0"/>
    <n v="7"/>
    <b v="0"/>
    <x v="6"/>
    <n v="13"/>
    <n v="93"/>
    <x v="1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x v="0"/>
    <n v="1474228265"/>
    <n v="1471636265"/>
    <b v="0"/>
    <n v="14"/>
    <b v="0"/>
    <x v="6"/>
    <n v="2"/>
    <n v="32.357100000000003"/>
    <x v="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x v="2"/>
    <n v="1459490400"/>
    <n v="1457078868"/>
    <b v="0"/>
    <n v="0"/>
    <b v="0"/>
    <x v="6"/>
    <n v="0"/>
    <s v="no backers"/>
    <x v="1"/>
  </r>
  <r>
    <n v="3931"/>
    <s v="Still I Weep"/>
    <s v="An original stage play designed to bring to light the long-term effects on adult survivors of childhood sexual abuse. We do survive!"/>
    <n v="8000"/>
    <n v="0"/>
    <x v="2"/>
    <x v="0"/>
    <x v="0"/>
    <n v="1441510707"/>
    <n v="1439350707"/>
    <b v="0"/>
    <n v="0"/>
    <b v="0"/>
    <x v="6"/>
    <n v="0"/>
    <s v="no backers"/>
    <x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x v="0"/>
    <n v="1458097364"/>
    <n v="1455508964"/>
    <b v="0"/>
    <n v="1"/>
    <b v="0"/>
    <x v="6"/>
    <n v="0"/>
    <n v="1"/>
    <x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x v="0"/>
    <n v="1468716180"/>
    <n v="1466205262"/>
    <b v="0"/>
    <n v="12"/>
    <b v="0"/>
    <x v="6"/>
    <n v="16"/>
    <n v="91.833299999999994"/>
    <x v="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x v="0"/>
    <n v="1443704400"/>
    <n v="1439827639"/>
    <b v="0"/>
    <n v="12"/>
    <b v="0"/>
    <x v="6"/>
    <n v="11"/>
    <n v="45.833300000000001"/>
    <x v="1"/>
  </r>
  <r>
    <n v="3935"/>
    <s v="Mr Mineshaft - A Play about Julius Eastman"/>
    <s v="Forgotten composer, virtuoso pianist, actor, and activist._x000d_I'm hoping to produce my play which explores Julius's life and music."/>
    <n v="3000"/>
    <n v="1315"/>
    <x v="2"/>
    <x v="1"/>
    <x v="1"/>
    <n v="1443973546"/>
    <n v="1438789546"/>
    <b v="0"/>
    <n v="23"/>
    <b v="0"/>
    <x v="6"/>
    <n v="44"/>
    <n v="57.173900000000003"/>
    <x v="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x v="0"/>
    <n v="1480576720"/>
    <n v="1477981120"/>
    <b v="0"/>
    <n v="0"/>
    <b v="0"/>
    <x v="6"/>
    <n v="0"/>
    <s v="no backers"/>
    <x v="1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x v="0"/>
    <n v="1468249760"/>
    <n v="1465830560"/>
    <b v="0"/>
    <n v="10"/>
    <b v="0"/>
    <x v="6"/>
    <n v="86"/>
    <n v="248.5"/>
    <x v="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x v="0"/>
    <n v="1435441454"/>
    <n v="1432763054"/>
    <b v="0"/>
    <n v="5"/>
    <b v="0"/>
    <x v="6"/>
    <n v="12"/>
    <n v="79.400000000000006"/>
    <x v="1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x v="2"/>
    <n v="1412656200"/>
    <n v="1412328979"/>
    <b v="0"/>
    <n v="1"/>
    <b v="0"/>
    <x v="6"/>
    <n v="0"/>
    <n v="5"/>
    <x v="1"/>
  </r>
  <r>
    <n v="3940"/>
    <s v="Attraction"/>
    <s v="A Stage Play that will bring you to the edge of your seat , leave you thinkin and will also have you laughing while enjoyin the talent"/>
    <n v="5000"/>
    <n v="11"/>
    <x v="2"/>
    <x v="0"/>
    <x v="0"/>
    <n v="1420199351"/>
    <n v="1416311351"/>
    <b v="0"/>
    <n v="2"/>
    <b v="0"/>
    <x v="6"/>
    <n v="0"/>
    <n v="5.5"/>
    <x v="1"/>
  </r>
  <r>
    <n v="3941"/>
    <s v="TWO for the PRICE OF ONE THEATRE"/>
    <s v="Help produce &quot;Boseman and Lena&quot; by Athol Fugard._x000d_Celebrate 18 years of Service to Arts and Community, 2nd Show of a 7th Season in NOLA!"/>
    <n v="5500"/>
    <n v="50"/>
    <x v="2"/>
    <x v="0"/>
    <x v="0"/>
    <n v="1416877200"/>
    <n v="1414505137"/>
    <b v="0"/>
    <n v="2"/>
    <b v="0"/>
    <x v="6"/>
    <n v="1"/>
    <n v="25"/>
    <x v="1"/>
  </r>
  <r>
    <n v="3942"/>
    <s v="Epic Proportions"/>
    <s v="In the 30's, two brothers, Benny and Phil, who go to the Arizona desert to be extras in a huge Biblical epic. Riotous comedy!"/>
    <n v="1200"/>
    <n v="0"/>
    <x v="2"/>
    <x v="0"/>
    <x v="0"/>
    <n v="1434490914"/>
    <n v="1429306914"/>
    <b v="0"/>
    <n v="0"/>
    <b v="0"/>
    <x v="6"/>
    <n v="0"/>
    <s v="no backers"/>
    <x v="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x v="0"/>
    <n v="1446483000"/>
    <n v="1443811268"/>
    <b v="0"/>
    <n v="13"/>
    <b v="0"/>
    <x v="6"/>
    <n v="36"/>
    <n v="137.07689999999999"/>
    <x v="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x v="0"/>
    <n v="1440690875"/>
    <n v="1438098875"/>
    <b v="0"/>
    <n v="0"/>
    <b v="0"/>
    <x v="6"/>
    <n v="0"/>
    <s v="no backers"/>
    <x v="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x v="0"/>
    <n v="1431717268"/>
    <n v="1429125268"/>
    <b v="0"/>
    <n v="1"/>
    <b v="0"/>
    <x v="6"/>
    <n v="0"/>
    <n v="5"/>
    <x v="1"/>
  </r>
  <r>
    <n v="3946"/>
    <s v="DR. Mecurio's Mythical Marvels &amp; Beastiry"/>
    <s v="Dr. Mecurio's is an original work of fantasy designed and written for the stage."/>
    <n v="6000"/>
    <n v="195"/>
    <x v="2"/>
    <x v="0"/>
    <x v="0"/>
    <n v="1425110400"/>
    <n v="1422388822"/>
    <b v="0"/>
    <n v="5"/>
    <b v="0"/>
    <x v="6"/>
    <n v="3"/>
    <n v="39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x v="0"/>
    <n v="1475378744"/>
    <n v="1472786744"/>
    <b v="0"/>
    <n v="2"/>
    <b v="0"/>
    <x v="6"/>
    <n v="3"/>
    <n v="50.5"/>
    <x v="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x v="2"/>
    <n v="1410076123"/>
    <n v="1404892123"/>
    <b v="0"/>
    <n v="0"/>
    <b v="0"/>
    <x v="6"/>
    <n v="0"/>
    <s v="no backers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x v="2"/>
    <n v="1423623221"/>
    <n v="1421031221"/>
    <b v="0"/>
    <n v="32"/>
    <b v="0"/>
    <x v="6"/>
    <n v="16"/>
    <n v="49.281300000000002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x v="0"/>
    <n v="1460140500"/>
    <n v="1457628680"/>
    <b v="0"/>
    <n v="1"/>
    <b v="0"/>
    <x v="6"/>
    <n v="1"/>
    <n v="25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x v="3"/>
    <n v="1462301342"/>
    <n v="1457120942"/>
    <b v="0"/>
    <n v="1"/>
    <b v="0"/>
    <x v="6"/>
    <n v="0"/>
    <n v="1"/>
    <x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x v="0"/>
    <n v="1445885890"/>
    <n v="1440701890"/>
    <b v="0"/>
    <n v="1"/>
    <b v="0"/>
    <x v="6"/>
    <n v="0"/>
    <n v="25"/>
    <x v="1"/>
  </r>
  <r>
    <n v="3953"/>
    <s v="A Time Pirate's Love"/>
    <s v="Actors and actresses are needed to help me create a stage play. A stage play needs to be adapted from the book I wrote."/>
    <n v="17600"/>
    <n v="0"/>
    <x v="2"/>
    <x v="0"/>
    <x v="0"/>
    <n v="1469834940"/>
    <n v="1467162586"/>
    <b v="0"/>
    <n v="0"/>
    <b v="0"/>
    <x v="6"/>
    <n v="0"/>
    <s v="no backers"/>
    <x v="1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x v="5"/>
    <n v="1405352264"/>
    <n v="1400168264"/>
    <b v="0"/>
    <n v="0"/>
    <b v="0"/>
    <x v="6"/>
    <n v="0"/>
    <s v="no backers"/>
    <x v="1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x v="0"/>
    <n v="1448745741"/>
    <n v="1446150141"/>
    <b v="0"/>
    <n v="8"/>
    <b v="0"/>
    <x v="6"/>
    <n v="24"/>
    <n v="53.125"/>
    <x v="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x v="0"/>
    <n v="1461543600"/>
    <n v="1459203727"/>
    <b v="0"/>
    <n v="0"/>
    <b v="0"/>
    <x v="6"/>
    <n v="0"/>
    <s v="no backers"/>
    <x v="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x v="0"/>
    <n v="1468020354"/>
    <n v="1464045954"/>
    <b v="0"/>
    <n v="1"/>
    <b v="0"/>
    <x v="6"/>
    <n v="0"/>
    <n v="7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x v="0"/>
    <n v="1406988000"/>
    <n v="1403822912"/>
    <b v="0"/>
    <n v="16"/>
    <b v="0"/>
    <x v="6"/>
    <n v="32"/>
    <n v="40.0625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x v="0"/>
    <n v="1411930556"/>
    <n v="1409338556"/>
    <b v="0"/>
    <n v="12"/>
    <b v="0"/>
    <x v="6"/>
    <n v="24"/>
    <n v="24.333300000000001"/>
    <x v="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x v="0"/>
    <n v="1451852256"/>
    <n v="1449260256"/>
    <b v="0"/>
    <n v="4"/>
    <b v="0"/>
    <x v="6"/>
    <n v="2"/>
    <n v="11.25"/>
    <x v="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x v="1"/>
    <n v="1399584210"/>
    <n v="1397683410"/>
    <b v="0"/>
    <n v="2"/>
    <b v="0"/>
    <x v="6"/>
    <n v="0"/>
    <n v="10.5"/>
    <x v="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x v="1"/>
    <n v="1448722494"/>
    <n v="1446562494"/>
    <b v="0"/>
    <n v="3"/>
    <b v="0"/>
    <x v="6"/>
    <n v="3"/>
    <n v="15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x v="5"/>
    <n v="1447821717"/>
    <n v="1445226117"/>
    <b v="0"/>
    <n v="0"/>
    <b v="0"/>
    <x v="6"/>
    <n v="0"/>
    <s v="no backers"/>
    <x v="1"/>
  </r>
  <r>
    <n v="3964"/>
    <s v="MAMA'Z BA-B: The StagePlay"/>
    <s v="&quot;MAMA'Z BA-B&quot; is the story of Marcus Williams who struggles to find a place for himself as a young black male."/>
    <n v="2000"/>
    <n v="126"/>
    <x v="2"/>
    <x v="0"/>
    <x v="0"/>
    <n v="1429460386"/>
    <n v="1424279986"/>
    <b v="0"/>
    <n v="3"/>
    <b v="0"/>
    <x v="6"/>
    <n v="6"/>
    <n v="42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x v="0"/>
    <n v="1460608780"/>
    <n v="1455428380"/>
    <b v="0"/>
    <n v="4"/>
    <b v="0"/>
    <x v="6"/>
    <n v="14"/>
    <n v="71.25"/>
    <x v="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x v="0"/>
    <n v="1406170740"/>
    <n v="1402506278"/>
    <b v="0"/>
    <n v="2"/>
    <b v="0"/>
    <x v="6"/>
    <n v="1"/>
    <n v="22.5"/>
    <x v="1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x v="0"/>
    <n v="1488783507"/>
    <n v="1486191507"/>
    <b v="0"/>
    <n v="10"/>
    <b v="0"/>
    <x v="6"/>
    <n v="24"/>
    <n v="41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x v="0"/>
    <n v="1463945673"/>
    <n v="1458761673"/>
    <b v="0"/>
    <n v="11"/>
    <b v="0"/>
    <x v="6"/>
    <n v="11"/>
    <n v="47.909100000000002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x v="0"/>
    <n v="1472442900"/>
    <n v="1471638646"/>
    <b v="0"/>
    <n v="6"/>
    <b v="0"/>
    <x v="6"/>
    <n v="7"/>
    <n v="35.166699999999999"/>
    <x v="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x v="0"/>
    <n v="1460925811"/>
    <n v="1458333811"/>
    <b v="0"/>
    <n v="2"/>
    <b v="0"/>
    <x v="6"/>
    <n v="0"/>
    <n v="5.5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x v="0"/>
    <n v="1405947126"/>
    <n v="1403355126"/>
    <b v="0"/>
    <n v="6"/>
    <b v="0"/>
    <x v="6"/>
    <n v="1"/>
    <n v="22.666699999999999"/>
    <x v="1"/>
  </r>
  <r>
    <n v="3972"/>
    <s v="Valkyrie Theatre Company"/>
    <s v="We're a horror based theatre company in Oklahoma City beginning our first season of shows."/>
    <n v="1000"/>
    <n v="211"/>
    <x v="2"/>
    <x v="0"/>
    <x v="0"/>
    <n v="1423186634"/>
    <n v="1418002634"/>
    <b v="0"/>
    <n v="8"/>
    <b v="0"/>
    <x v="6"/>
    <n v="21"/>
    <n v="26.375"/>
    <x v="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x v="0"/>
    <n v="1462766400"/>
    <n v="1460219110"/>
    <b v="0"/>
    <n v="37"/>
    <b v="0"/>
    <x v="6"/>
    <n v="78"/>
    <n v="105.54049999999999"/>
    <x v="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x v="1"/>
    <n v="1464872848"/>
    <n v="1462280848"/>
    <b v="0"/>
    <n v="11"/>
    <b v="0"/>
    <x v="6"/>
    <n v="32"/>
    <n v="29.090900000000001"/>
    <x v="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x v="0"/>
    <n v="1468442898"/>
    <n v="1465850898"/>
    <b v="0"/>
    <n v="0"/>
    <b v="0"/>
    <x v="6"/>
    <n v="0"/>
    <s v="no backers"/>
    <x v="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x v="0"/>
    <n v="1406876400"/>
    <n v="1405024561"/>
    <b v="0"/>
    <n v="10"/>
    <b v="0"/>
    <x v="6"/>
    <n v="48"/>
    <n v="62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x v="0"/>
    <n v="1469213732"/>
    <n v="1466621732"/>
    <b v="0"/>
    <n v="6"/>
    <b v="0"/>
    <x v="6"/>
    <n v="1"/>
    <n v="217.5"/>
    <x v="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x v="0"/>
    <n v="1422717953"/>
    <n v="1417533953"/>
    <b v="0"/>
    <n v="8"/>
    <b v="0"/>
    <x v="6"/>
    <n v="11"/>
    <n v="26.75"/>
    <x v="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x v="1"/>
    <n v="1427659200"/>
    <n v="1425678057"/>
    <b v="0"/>
    <n v="6"/>
    <b v="0"/>
    <x v="6"/>
    <n v="2"/>
    <n v="18.333300000000001"/>
    <x v="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x v="0"/>
    <n v="1404570147"/>
    <n v="1401978147"/>
    <b v="0"/>
    <n v="7"/>
    <b v="0"/>
    <x v="6"/>
    <n v="18"/>
    <n v="64.285700000000006"/>
    <x v="1"/>
  </r>
  <r>
    <n v="3981"/>
    <s v="BEIRUT, LADY OF LEBANON"/>
    <s v="A Theatrical Production Celebrating the Lebanese Culture and the Human Spirit in Time of War."/>
    <n v="30000"/>
    <n v="1225"/>
    <x v="2"/>
    <x v="0"/>
    <x v="0"/>
    <n v="1468729149"/>
    <n v="1463545149"/>
    <b v="0"/>
    <n v="7"/>
    <b v="0"/>
    <x v="6"/>
    <n v="4"/>
    <n v="175"/>
    <x v="1"/>
  </r>
  <r>
    <n v="3982"/>
    <s v="Flush - David Dipper - Break Point Theatre"/>
    <s v="Sex, deception, addiction, life. _x000d_A quality piece of relevant theatre at one of London's most vibrant and respected fringe theatres."/>
    <n v="850"/>
    <n v="170"/>
    <x v="2"/>
    <x v="1"/>
    <x v="1"/>
    <n v="1436297180"/>
    <n v="1431113180"/>
    <b v="0"/>
    <n v="5"/>
    <b v="0"/>
    <x v="6"/>
    <n v="20"/>
    <n v="34"/>
    <x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x v="0"/>
    <n v="1400569140"/>
    <n v="1397854356"/>
    <b v="0"/>
    <n v="46"/>
    <b v="0"/>
    <x v="6"/>
    <n v="35"/>
    <n v="84.282600000000002"/>
    <x v="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x v="1"/>
    <n v="1415404800"/>
    <n v="1412809644"/>
    <b v="0"/>
    <n v="10"/>
    <b v="0"/>
    <x v="6"/>
    <n v="6"/>
    <n v="9.5"/>
    <x v="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x v="0"/>
    <n v="1456002300"/>
    <n v="1454173120"/>
    <b v="0"/>
    <n v="19"/>
    <b v="0"/>
    <x v="6"/>
    <n v="32"/>
    <n v="33.736800000000002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x v="1"/>
    <n v="1462539840"/>
    <n v="1460034594"/>
    <b v="0"/>
    <n v="13"/>
    <b v="0"/>
    <x v="6"/>
    <n v="10"/>
    <n v="37.538499999999999"/>
    <x v="1"/>
  </r>
  <r>
    <n v="3987"/>
    <s v="Write Now 5"/>
    <s v="Write Now 5 is a new writing festival in south east London promoting new work from emerging playwrights."/>
    <n v="400"/>
    <n v="151"/>
    <x v="2"/>
    <x v="1"/>
    <x v="1"/>
    <n v="1400278290"/>
    <n v="1399414290"/>
    <b v="0"/>
    <n v="13"/>
    <b v="0"/>
    <x v="6"/>
    <n v="38"/>
    <n v="11.615399999999999"/>
    <x v="1"/>
  </r>
  <r>
    <n v="3988"/>
    <s v="Folk-Tales: What Stories Do Your Folks Tell?"/>
    <s v="An evening of of stories based both in myth and truth."/>
    <n v="1500"/>
    <n v="32"/>
    <x v="2"/>
    <x v="0"/>
    <x v="0"/>
    <n v="1440813413"/>
    <n v="1439517413"/>
    <b v="0"/>
    <n v="4"/>
    <b v="0"/>
    <x v="6"/>
    <n v="2"/>
    <n v="8"/>
    <x v="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x v="0"/>
    <n v="1447009181"/>
    <n v="1444413581"/>
    <b v="0"/>
    <n v="0"/>
    <b v="0"/>
    <x v="6"/>
    <n v="0"/>
    <s v="no backers"/>
    <x v="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x v="1"/>
    <n v="1456934893"/>
    <n v="1454342893"/>
    <b v="0"/>
    <n v="3"/>
    <b v="0"/>
    <x v="6"/>
    <n v="4"/>
    <n v="23"/>
    <x v="1"/>
  </r>
  <r>
    <n v="3991"/>
    <s v="NTACTheatre - North Texas Actor's Collaborative Theatre"/>
    <s v="North Texas first actor-driven theatre company needs your help"/>
    <n v="500"/>
    <n v="100"/>
    <x v="2"/>
    <x v="0"/>
    <x v="0"/>
    <n v="1433086082"/>
    <n v="1430494082"/>
    <b v="0"/>
    <n v="1"/>
    <b v="0"/>
    <x v="6"/>
    <n v="20"/>
    <n v="100"/>
    <x v="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x v="0"/>
    <n v="1449876859"/>
    <n v="1444689259"/>
    <b v="0"/>
    <n v="9"/>
    <b v="0"/>
    <x v="6"/>
    <n v="5"/>
    <n v="60.1111"/>
    <x v="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x v="0"/>
    <n v="1431549912"/>
    <n v="1428957912"/>
    <b v="0"/>
    <n v="1"/>
    <b v="0"/>
    <x v="6"/>
    <n v="0"/>
    <n v="3"/>
    <x v="1"/>
  </r>
  <r>
    <n v="3994"/>
    <s v="Poles Apart - A Play in 2 Acts"/>
    <s v="Is Henson willing to dare risk a theatrical speaking tour of his North Pole adventures...and more?"/>
    <n v="2000"/>
    <n v="5"/>
    <x v="2"/>
    <x v="0"/>
    <x v="0"/>
    <n v="1405761690"/>
    <n v="1403169690"/>
    <b v="0"/>
    <n v="1"/>
    <b v="0"/>
    <x v="6"/>
    <n v="0"/>
    <n v="5"/>
    <x v="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x v="1"/>
    <n v="1423913220"/>
    <n v="1421339077"/>
    <b v="0"/>
    <n v="4"/>
    <b v="0"/>
    <x v="6"/>
    <n v="35"/>
    <n v="17.5"/>
    <x v="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x v="0"/>
    <n v="1416499440"/>
    <n v="1415341464"/>
    <b v="0"/>
    <n v="17"/>
    <b v="0"/>
    <x v="6"/>
    <n v="17"/>
    <n v="29.235299999999999"/>
    <x v="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x v="1"/>
    <n v="1428222221"/>
    <n v="1425633821"/>
    <b v="0"/>
    <n v="0"/>
    <b v="0"/>
    <x v="6"/>
    <n v="0"/>
    <s v="no backers"/>
    <x v="1"/>
  </r>
  <r>
    <n v="3998"/>
    <s v="Forsaken Angels-A New Play"/>
    <s v="Forsaken Angels, a powerful new play by William Leary, author of DCMTA's Best Of 2014 Play Masquerade."/>
    <n v="1250"/>
    <n v="715"/>
    <x v="2"/>
    <x v="0"/>
    <x v="0"/>
    <n v="1427580426"/>
    <n v="1424992026"/>
    <b v="0"/>
    <n v="12"/>
    <b v="0"/>
    <x v="6"/>
    <n v="57"/>
    <n v="59.583300000000001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x v="0"/>
    <n v="1409514709"/>
    <n v="1406058798"/>
    <b v="0"/>
    <n v="14"/>
    <b v="0"/>
    <x v="6"/>
    <n v="17"/>
    <n v="82.571399999999997"/>
    <x v="1"/>
  </r>
  <r>
    <n v="4000"/>
    <s v="The Escorts"/>
    <s v="An Enticing Trip into the World of Assisted Dying"/>
    <n v="8000"/>
    <n v="10"/>
    <x v="2"/>
    <x v="0"/>
    <x v="0"/>
    <n v="1462631358"/>
    <n v="1457450958"/>
    <b v="0"/>
    <n v="1"/>
    <b v="0"/>
    <x v="6"/>
    <n v="0"/>
    <n v="10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x v="1"/>
    <n v="1488394800"/>
    <n v="1486681708"/>
    <b v="0"/>
    <n v="14"/>
    <b v="0"/>
    <x v="6"/>
    <n v="38"/>
    <n v="32.357100000000003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x v="0"/>
    <n v="1411779761"/>
    <n v="1409187761"/>
    <b v="0"/>
    <n v="4"/>
    <b v="0"/>
    <x v="6"/>
    <n v="2"/>
    <n v="5.75"/>
    <x v="1"/>
  </r>
  <r>
    <n v="4003"/>
    <s v="MAMA BA-B: The Stage Play"/>
    <s v="&quot;MAMA'Z BA-B&quot; is the story of Marcus Williams who struggles to find a place for himself as a young black male."/>
    <n v="2000"/>
    <n v="201"/>
    <x v="2"/>
    <x v="0"/>
    <x v="0"/>
    <n v="1424009147"/>
    <n v="1421417147"/>
    <b v="0"/>
    <n v="2"/>
    <b v="0"/>
    <x v="6"/>
    <n v="10"/>
    <n v="100.5"/>
    <x v="1"/>
  </r>
  <r>
    <n v="4004"/>
    <s v="South Florida Tours"/>
    <s v="Help Launch The Queen Into South Florida!"/>
    <n v="500"/>
    <n v="1"/>
    <x v="2"/>
    <x v="0"/>
    <x v="0"/>
    <n v="1412740457"/>
    <n v="1410148457"/>
    <b v="0"/>
    <n v="1"/>
    <b v="0"/>
    <x v="6"/>
    <n v="0"/>
    <n v="1"/>
    <x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x v="0"/>
    <n v="1413832985"/>
    <n v="1408648985"/>
    <b v="0"/>
    <n v="2"/>
    <b v="0"/>
    <x v="6"/>
    <n v="1"/>
    <n v="20"/>
    <x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x v="0"/>
    <n v="1455647587"/>
    <n v="1453487587"/>
    <b v="0"/>
    <n v="1"/>
    <b v="0"/>
    <x v="6"/>
    <n v="0"/>
    <n v="2"/>
    <x v="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x v="0"/>
    <n v="1409070480"/>
    <n v="1406572381"/>
    <b v="0"/>
    <n v="1"/>
    <b v="0"/>
    <x v="6"/>
    <n v="0"/>
    <n v="5"/>
    <x v="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x v="1"/>
    <n v="1437606507"/>
    <n v="1435014507"/>
    <b v="0"/>
    <n v="4"/>
    <b v="0"/>
    <x v="6"/>
    <n v="6"/>
    <n v="15"/>
    <x v="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x v="1"/>
    <n v="1410281360"/>
    <n v="1406825360"/>
    <b v="0"/>
    <n v="3"/>
    <b v="0"/>
    <x v="6"/>
    <n v="4"/>
    <n v="25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x v="0"/>
    <n v="1414348166"/>
    <n v="1412879366"/>
    <b v="0"/>
    <n v="38"/>
    <b v="0"/>
    <x v="6"/>
    <n v="24"/>
    <n v="45.842100000000002"/>
    <x v="1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x v="1"/>
    <n v="1422450278"/>
    <n v="1419858278"/>
    <b v="0"/>
    <n v="4"/>
    <b v="0"/>
    <x v="6"/>
    <n v="8"/>
    <n v="4.75"/>
    <x v="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x v="1"/>
    <n v="1430571849"/>
    <n v="1427979849"/>
    <b v="0"/>
    <n v="0"/>
    <b v="0"/>
    <x v="6"/>
    <n v="0"/>
    <s v="no backers"/>
    <x v="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x v="0"/>
    <n v="1424070823"/>
    <n v="1421478823"/>
    <b v="0"/>
    <n v="2"/>
    <b v="0"/>
    <x v="6"/>
    <n v="1"/>
    <n v="13"/>
    <x v="1"/>
  </r>
  <r>
    <n v="4014"/>
    <s v="Ministry theater"/>
    <s v="I am trying to put together a ministry theater company for junior / high schoolers that which puts on free shows in the SoCal area."/>
    <n v="9000"/>
    <n v="0"/>
    <x v="2"/>
    <x v="0"/>
    <x v="0"/>
    <n v="1457157269"/>
    <n v="1455861269"/>
    <b v="0"/>
    <n v="0"/>
    <b v="0"/>
    <x v="6"/>
    <n v="0"/>
    <s v="no backers"/>
    <x v="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x v="0"/>
    <n v="1437331463"/>
    <n v="1434739463"/>
    <b v="0"/>
    <n v="1"/>
    <b v="0"/>
    <x v="6"/>
    <n v="0"/>
    <n v="1"/>
    <x v="1"/>
  </r>
  <r>
    <n v="4016"/>
    <s v="MENTAL Play"/>
    <s v="A new play and project exploring challenges faced by young adults struggling with mental health issues in contemporary Britain."/>
    <n v="500"/>
    <n v="70"/>
    <x v="2"/>
    <x v="1"/>
    <x v="1"/>
    <n v="1410987400"/>
    <n v="1408395400"/>
    <b v="0"/>
    <n v="7"/>
    <b v="0"/>
    <x v="6"/>
    <n v="14"/>
    <n v="10"/>
    <x v="1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x v="0"/>
    <n v="1409846874"/>
    <n v="1407254874"/>
    <b v="0"/>
    <n v="2"/>
    <b v="0"/>
    <x v="6"/>
    <n v="1"/>
    <n v="52.5"/>
    <x v="1"/>
  </r>
  <r>
    <n v="4018"/>
    <s v="Time Please Fringe"/>
    <s v="Funding for a production of Time Please at the Brighton Fringe 2017... and beyond."/>
    <n v="1500"/>
    <n v="130"/>
    <x v="2"/>
    <x v="1"/>
    <x v="1"/>
    <n v="1475877108"/>
    <n v="1473285108"/>
    <b v="0"/>
    <n v="4"/>
    <b v="0"/>
    <x v="6"/>
    <n v="9"/>
    <n v="32.5"/>
    <x v="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x v="0"/>
    <n v="1460737680"/>
    <n v="1455725596"/>
    <b v="0"/>
    <n v="4"/>
    <b v="0"/>
    <x v="6"/>
    <n v="1"/>
    <n v="7.25"/>
    <x v="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x v="0"/>
    <n v="1427168099"/>
    <n v="1424579699"/>
    <b v="0"/>
    <n v="3"/>
    <b v="0"/>
    <x v="6"/>
    <n v="17"/>
    <n v="33.333300000000001"/>
    <x v="1"/>
  </r>
  <r>
    <n v="4021"/>
    <s v="Angels in Houston"/>
    <s v="Help a group of actors end bigotry in Houston, TX by supporting a  full production of Angels in America."/>
    <n v="15000"/>
    <n v="125"/>
    <x v="2"/>
    <x v="0"/>
    <x v="0"/>
    <n v="1414360358"/>
    <n v="1409176358"/>
    <b v="0"/>
    <n v="2"/>
    <b v="0"/>
    <x v="6"/>
    <n v="1"/>
    <n v="62.5"/>
    <x v="1"/>
  </r>
  <r>
    <n v="4022"/>
    <s v="The Merchant of Venice as Shakespeare Heard It"/>
    <s v="Help us produce a video of the first Original Pronunciation Merchant of Venice."/>
    <n v="18000"/>
    <n v="12521"/>
    <x v="2"/>
    <x v="0"/>
    <x v="0"/>
    <n v="1422759240"/>
    <n v="1418824867"/>
    <b v="0"/>
    <n v="197"/>
    <b v="0"/>
    <x v="6"/>
    <n v="70"/>
    <n v="63.558399999999999"/>
    <x v="1"/>
  </r>
  <r>
    <n v="4023"/>
    <s v="Forgive &amp; Forget"/>
    <s v="An original gospel stage play that explores the pain and hurt caused by those who struggle to forgive others!"/>
    <n v="7000"/>
    <n v="0"/>
    <x v="2"/>
    <x v="0"/>
    <x v="0"/>
    <n v="1458860363"/>
    <n v="1454975963"/>
    <b v="0"/>
    <n v="0"/>
    <b v="0"/>
    <x v="6"/>
    <n v="0"/>
    <s v="no backers"/>
    <x v="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x v="0"/>
    <n v="1441037097"/>
    <n v="1438445097"/>
    <b v="0"/>
    <n v="1"/>
    <b v="0"/>
    <x v="6"/>
    <n v="1"/>
    <n v="10"/>
    <x v="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x v="3"/>
    <n v="1437889336"/>
    <n v="1432705336"/>
    <b v="0"/>
    <n v="4"/>
    <b v="0"/>
    <x v="6"/>
    <n v="5"/>
    <n v="62.5"/>
    <x v="1"/>
  </r>
  <r>
    <n v="4026"/>
    <s v="Speak to my Soul: A Montage of Voices"/>
    <s v="This is a play that voices that stories of the black experience in America using spoken word, song and dance."/>
    <n v="4000"/>
    <n v="0"/>
    <x v="2"/>
    <x v="0"/>
    <x v="0"/>
    <n v="1449247439"/>
    <n v="1444059839"/>
    <b v="0"/>
    <n v="0"/>
    <b v="0"/>
    <x v="6"/>
    <n v="0"/>
    <s v="no backers"/>
    <x v="1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x v="0"/>
    <n v="1487811600"/>
    <n v="1486077481"/>
    <b v="0"/>
    <n v="7"/>
    <b v="0"/>
    <x v="6"/>
    <n v="7"/>
    <n v="30.714300000000001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x v="0"/>
    <n v="1402007500"/>
    <n v="1399415500"/>
    <b v="0"/>
    <n v="11"/>
    <b v="0"/>
    <x v="6"/>
    <n v="28"/>
    <n v="51"/>
    <x v="1"/>
  </r>
  <r>
    <n v="4029"/>
    <s v="Next 2 the Stage"/>
    <s v="A theater complex that educates as we entertain.  We will provide shows that inspire and theater classes that motivate."/>
    <n v="20000"/>
    <n v="0"/>
    <x v="2"/>
    <x v="0"/>
    <x v="0"/>
    <n v="1450053370"/>
    <n v="1447461370"/>
    <b v="0"/>
    <n v="0"/>
    <b v="0"/>
    <x v="6"/>
    <n v="0"/>
    <s v="no backers"/>
    <x v="1"/>
  </r>
  <r>
    <n v="4030"/>
    <s v="The Martin and Lewis Tribute Show"/>
    <s v="The world's best and only tribute to Dean Martin and Jerry Lewis_x000d_ bringing back the Music, Laughter and the Love."/>
    <n v="2500"/>
    <n v="400"/>
    <x v="2"/>
    <x v="0"/>
    <x v="0"/>
    <n v="1454525340"/>
    <n v="1452008599"/>
    <b v="0"/>
    <n v="6"/>
    <b v="0"/>
    <x v="6"/>
    <n v="16"/>
    <n v="66.666700000000006"/>
    <x v="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x v="0"/>
    <n v="1418914964"/>
    <n v="1414591364"/>
    <b v="0"/>
    <n v="0"/>
    <b v="0"/>
    <x v="6"/>
    <n v="0"/>
    <s v="no backers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x v="0"/>
    <n v="1450211116"/>
    <n v="1445023516"/>
    <b v="0"/>
    <n v="7"/>
    <b v="0"/>
    <x v="6"/>
    <n v="7"/>
    <n v="59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x v="1"/>
    <n v="1475398800"/>
    <n v="1472711224"/>
    <b v="0"/>
    <n v="94"/>
    <b v="0"/>
    <x v="6"/>
    <n v="26"/>
    <n v="65.340299999999999"/>
    <x v="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x v="0"/>
    <n v="1428097450"/>
    <n v="1425509050"/>
    <b v="0"/>
    <n v="2"/>
    <b v="0"/>
    <x v="6"/>
    <n v="1"/>
    <n v="100"/>
    <x v="1"/>
  </r>
  <r>
    <n v="4035"/>
    <s v="The Lost Boy"/>
    <s v="&quot;Stories are where you go to look for the truth of your own life.&quot; (Frank Delaney)"/>
    <n v="10000"/>
    <n v="3685"/>
    <x v="2"/>
    <x v="0"/>
    <x v="0"/>
    <n v="1413925887"/>
    <n v="1411333887"/>
    <b v="0"/>
    <n v="25"/>
    <b v="0"/>
    <x v="6"/>
    <n v="37"/>
    <n v="147.4"/>
    <x v="1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x v="0"/>
    <n v="1404253800"/>
    <n v="1402784964"/>
    <b v="0"/>
    <n v="17"/>
    <b v="0"/>
    <x v="6"/>
    <n v="47"/>
    <n v="166.05879999999999"/>
    <x v="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x v="0"/>
    <n v="1464099900"/>
    <n v="1462585315"/>
    <b v="0"/>
    <n v="2"/>
    <b v="0"/>
    <x v="6"/>
    <n v="11"/>
    <n v="40"/>
    <x v="1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x v="0"/>
    <n v="1413573010"/>
    <n v="1408389010"/>
    <b v="0"/>
    <n v="4"/>
    <b v="0"/>
    <x v="6"/>
    <n v="12"/>
    <n v="75.25"/>
    <x v="1"/>
  </r>
  <r>
    <n v="4039"/>
    <s v="Defiant Entertainment presents: The Park Bench"/>
    <s v="Help stage an original One Act Play that brings awareness to Alzheimer's in its debut performance."/>
    <n v="500"/>
    <n v="300"/>
    <x v="2"/>
    <x v="0"/>
    <x v="0"/>
    <n v="1448949540"/>
    <n v="1446048367"/>
    <b v="0"/>
    <n v="5"/>
    <b v="0"/>
    <x v="6"/>
    <n v="60"/>
    <n v="60"/>
    <x v="1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x v="0"/>
    <n v="1437188400"/>
    <n v="1432100004"/>
    <b v="0"/>
    <n v="2"/>
    <b v="0"/>
    <x v="6"/>
    <n v="31"/>
    <n v="1250"/>
    <x v="1"/>
  </r>
  <r>
    <n v="4041"/>
    <s v="In the Land of Gold"/>
    <s v="A bold, colouful, vibrant play centred around the last remaining monarchy of Africa."/>
    <n v="5000"/>
    <n v="21"/>
    <x v="2"/>
    <x v="1"/>
    <x v="1"/>
    <n v="1473160954"/>
    <n v="1467976954"/>
    <b v="0"/>
    <n v="2"/>
    <b v="0"/>
    <x v="6"/>
    <n v="0"/>
    <n v="10.5"/>
    <x v="1"/>
  </r>
  <r>
    <n v="4042"/>
    <s v="Messages"/>
    <s v="Acting group and production for inner city youth, about inner city youth. The problems and stuation that they see everyday."/>
    <n v="10000"/>
    <n v="21"/>
    <x v="2"/>
    <x v="0"/>
    <x v="0"/>
    <n v="1421781360"/>
    <n v="1419213664"/>
    <b v="0"/>
    <n v="3"/>
    <b v="0"/>
    <x v="6"/>
    <n v="0"/>
    <n v="7"/>
    <x v="1"/>
  </r>
  <r>
    <n v="4043"/>
    <s v="Not making potato salad here!"/>
    <s v="This could be my last play, need to bring my son out to see it before it's over.  Need to fly him here from BC"/>
    <n v="300"/>
    <n v="0"/>
    <x v="2"/>
    <x v="5"/>
    <x v="5"/>
    <n v="1416524325"/>
    <n v="1415228325"/>
    <b v="0"/>
    <n v="0"/>
    <b v="0"/>
    <x v="6"/>
    <n v="0"/>
    <s v="no backers"/>
    <x v="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x v="0"/>
    <n v="1428642000"/>
    <n v="1426050982"/>
    <b v="0"/>
    <n v="4"/>
    <b v="0"/>
    <x v="6"/>
    <n v="38"/>
    <n v="56.25"/>
    <x v="1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x v="2"/>
    <n v="1408596589"/>
    <n v="1406004589"/>
    <b v="0"/>
    <n v="1"/>
    <b v="0"/>
    <x v="6"/>
    <n v="0"/>
    <n v="1"/>
    <x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x v="0"/>
    <n v="1413992210"/>
    <n v="1411400210"/>
    <b v="0"/>
    <n v="12"/>
    <b v="0"/>
    <x v="6"/>
    <n v="8"/>
    <n v="38.333300000000001"/>
    <x v="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x v="0"/>
    <n v="1420938000"/>
    <n v="1418862743"/>
    <b v="0"/>
    <n v="4"/>
    <b v="0"/>
    <x v="6"/>
    <n v="2"/>
    <n v="27.5"/>
    <x v="1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x v="1"/>
    <n v="1460373187"/>
    <n v="1457352787"/>
    <b v="0"/>
    <n v="91"/>
    <b v="0"/>
    <x v="6"/>
    <n v="18"/>
    <n v="32.978000000000002"/>
    <x v="1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x v="0"/>
    <n v="1436914815"/>
    <n v="1434322815"/>
    <b v="0"/>
    <n v="1"/>
    <b v="0"/>
    <x v="6"/>
    <n v="0"/>
    <n v="16"/>
    <x v="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x v="0"/>
    <n v="1414077391"/>
    <n v="1411485391"/>
    <b v="0"/>
    <n v="1"/>
    <b v="0"/>
    <x v="6"/>
    <n v="0"/>
    <n v="1"/>
    <x v="1"/>
  </r>
  <r>
    <n v="4051"/>
    <s v="Phantom of the Kun Opera"/>
    <s v="It is a heart-breaking life story of Wu family who tries to preserve the gem of Chinese Kun Opera through generations."/>
    <n v="500"/>
    <n v="0"/>
    <x v="2"/>
    <x v="0"/>
    <x v="0"/>
    <n v="1399618380"/>
    <n v="1399058797"/>
    <b v="0"/>
    <n v="0"/>
    <b v="0"/>
    <x v="6"/>
    <n v="0"/>
    <s v="no backers"/>
    <x v="1"/>
  </r>
  <r>
    <n v="4052"/>
    <s v="Throw Like A Girl"/>
    <s v="This empowering piece encourages women to rise up and pursue their dreams, not by behaving like a boy but by,_x000d_â€œThrowing Like A Girl.â€"/>
    <n v="3000"/>
    <n v="1126"/>
    <x v="2"/>
    <x v="0"/>
    <x v="0"/>
    <n v="1413234316"/>
    <n v="1408050316"/>
    <b v="0"/>
    <n v="13"/>
    <b v="0"/>
    <x v="6"/>
    <n v="38"/>
    <n v="86.615399999999994"/>
    <x v="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x v="1"/>
    <n v="1416081600"/>
    <n v="1413477228"/>
    <b v="0"/>
    <n v="2"/>
    <b v="0"/>
    <x v="6"/>
    <n v="22"/>
    <n v="55"/>
    <x v="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x v="0"/>
    <n v="1475294400"/>
    <n v="1472674285"/>
    <b v="0"/>
    <n v="0"/>
    <b v="0"/>
    <x v="6"/>
    <n v="0"/>
    <s v="no backers"/>
    <x v="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x v="1"/>
    <n v="1403192031"/>
    <n v="1400600031"/>
    <b v="0"/>
    <n v="21"/>
    <b v="0"/>
    <x v="6"/>
    <n v="18"/>
    <n v="41.952399999999997"/>
    <x v="1"/>
  </r>
  <r>
    <n v="4056"/>
    <s v="American Pride"/>
    <s v="American Pride is a play centered on the Poetry of one Iraq War veteran, and follows her journey through war and back home."/>
    <n v="1500"/>
    <n v="795"/>
    <x v="2"/>
    <x v="0"/>
    <x v="0"/>
    <n v="1467575940"/>
    <n v="1465856639"/>
    <b v="0"/>
    <n v="9"/>
    <b v="0"/>
    <x v="6"/>
    <n v="53"/>
    <n v="88.333299999999994"/>
    <x v="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x v="1"/>
    <n v="1448492400"/>
    <n v="1446506080"/>
    <b v="0"/>
    <n v="6"/>
    <b v="0"/>
    <x v="6"/>
    <n v="22"/>
    <n v="129.16669999999999"/>
    <x v="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x v="0"/>
    <n v="1459483140"/>
    <n v="1458178044"/>
    <b v="0"/>
    <n v="4"/>
    <b v="0"/>
    <x v="6"/>
    <n v="3"/>
    <n v="23.75"/>
    <x v="1"/>
  </r>
  <r>
    <n v="4059"/>
    <s v="The Million Dollar Shot"/>
    <s v="A very Canadian children's play inspired by the tradition of British pantomimes like Aladdin, and the Nutcracker."/>
    <n v="10000"/>
    <n v="250"/>
    <x v="2"/>
    <x v="5"/>
    <x v="5"/>
    <n v="1410836400"/>
    <n v="1408116152"/>
    <b v="0"/>
    <n v="7"/>
    <b v="0"/>
    <x v="6"/>
    <n v="3"/>
    <n v="35.714300000000001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x v="5"/>
    <n v="1403539200"/>
    <n v="1400604056"/>
    <b v="0"/>
    <n v="5"/>
    <b v="0"/>
    <x v="6"/>
    <n v="3"/>
    <n v="57"/>
    <x v="1"/>
  </r>
  <r>
    <n v="4061"/>
    <s v="PRODUCE the Stage Play SKYLAR'S SYNDROME by Gavin Kayner"/>
    <s v="SKYLAR'S SYNDROME is a tremendous psychodrama by master playwright Gavin Kayner!"/>
    <n v="525"/>
    <n v="0"/>
    <x v="2"/>
    <x v="0"/>
    <x v="0"/>
    <n v="1461205423"/>
    <n v="1456025023"/>
    <b v="0"/>
    <n v="0"/>
    <b v="0"/>
    <x v="6"/>
    <n v="0"/>
    <s v="no backers"/>
    <x v="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x v="0"/>
    <n v="1467481468"/>
    <n v="1464889468"/>
    <b v="0"/>
    <n v="3"/>
    <b v="0"/>
    <x v="6"/>
    <n v="2"/>
    <n v="163.33330000000001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x v="1"/>
    <n v="1403886084"/>
    <n v="1401294084"/>
    <b v="0"/>
    <n v="9"/>
    <b v="0"/>
    <x v="6"/>
    <n v="1"/>
    <n v="15"/>
    <x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x v="2"/>
    <n v="1430316426"/>
    <n v="1427724426"/>
    <b v="0"/>
    <n v="6"/>
    <b v="0"/>
    <x v="6"/>
    <n v="19"/>
    <n v="64.166700000000006"/>
    <x v="1"/>
  </r>
  <r>
    <n v="4065"/>
    <s v="A Midsummer's Night's Dream"/>
    <s v="A classical/ fantasy version of midsummers done by professionally trained actors in Tulsa!"/>
    <n v="4000"/>
    <n v="27"/>
    <x v="2"/>
    <x v="0"/>
    <x v="0"/>
    <n v="1407883811"/>
    <n v="1405291811"/>
    <b v="0"/>
    <n v="4"/>
    <b v="0"/>
    <x v="6"/>
    <n v="1"/>
    <n v="6.75"/>
    <x v="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x v="0"/>
    <n v="1463619388"/>
    <n v="1461027388"/>
    <b v="0"/>
    <n v="1"/>
    <b v="0"/>
    <x v="6"/>
    <n v="0"/>
    <n v="25"/>
    <x v="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x v="0"/>
    <n v="1443408550"/>
    <n v="1439952550"/>
    <b v="0"/>
    <n v="17"/>
    <b v="0"/>
    <x v="6"/>
    <n v="61"/>
    <n v="179.11760000000001"/>
    <x v="1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x v="0"/>
    <n v="1484348700"/>
    <n v="1481756855"/>
    <b v="0"/>
    <n v="1"/>
    <b v="0"/>
    <x v="6"/>
    <n v="1"/>
    <n v="34.950000000000003"/>
    <x v="1"/>
  </r>
  <r>
    <n v="4069"/>
    <s v="The Pendulum Swings"/>
    <s v="'The Pendulum Swings' is a three-act dark comedy that sees Frank and Michael await their execution on Death Row."/>
    <n v="1250"/>
    <n v="430"/>
    <x v="2"/>
    <x v="1"/>
    <x v="1"/>
    <n v="1425124800"/>
    <n v="1421596356"/>
    <b v="0"/>
    <n v="13"/>
    <b v="0"/>
    <x v="6"/>
    <n v="34"/>
    <n v="33.076900000000002"/>
    <x v="1"/>
  </r>
  <r>
    <n v="4070"/>
    <s v="Southern Utah University: V-Day 2015"/>
    <s v="V-Day Southern Utah University 2015 and Second Studio Players presents: The Vagina Monologues"/>
    <n v="1000"/>
    <n v="165"/>
    <x v="2"/>
    <x v="0"/>
    <x v="0"/>
    <n v="1425178800"/>
    <n v="1422374420"/>
    <b v="0"/>
    <n v="6"/>
    <b v="0"/>
    <x v="6"/>
    <n v="17"/>
    <n v="27.5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x v="10"/>
    <n v="1482779931"/>
    <n v="1480187931"/>
    <b v="0"/>
    <n v="0"/>
    <b v="0"/>
    <x v="6"/>
    <n v="0"/>
    <s v="no backers"/>
    <x v="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x v="1"/>
    <n v="1408646111"/>
    <n v="1403462111"/>
    <b v="0"/>
    <n v="2"/>
    <b v="0"/>
    <x v="6"/>
    <n v="0"/>
    <n v="2"/>
    <x v="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x v="0"/>
    <n v="1431144000"/>
    <n v="1426407426"/>
    <b v="0"/>
    <n v="2"/>
    <b v="0"/>
    <x v="6"/>
    <n v="1"/>
    <n v="18.5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x v="1"/>
    <n v="1446732975"/>
    <n v="1444137375"/>
    <b v="0"/>
    <n v="21"/>
    <b v="0"/>
    <x v="6"/>
    <n v="27"/>
    <n v="35"/>
    <x v="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x v="1"/>
    <n v="1404149280"/>
    <n v="1400547969"/>
    <b v="0"/>
    <n v="13"/>
    <b v="0"/>
    <x v="6"/>
    <n v="29"/>
    <n v="44.307699999999997"/>
    <x v="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x v="0"/>
    <n v="1413921060"/>
    <n v="1411499149"/>
    <b v="0"/>
    <n v="0"/>
    <b v="0"/>
    <x v="6"/>
    <n v="0"/>
    <s v="no backers"/>
    <x v="1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x v="0"/>
    <n v="1482339794"/>
    <n v="1479747794"/>
    <b v="0"/>
    <n v="6"/>
    <b v="0"/>
    <x v="6"/>
    <n v="9"/>
    <n v="222.5"/>
    <x v="1"/>
  </r>
  <r>
    <n v="4078"/>
    <s v="Theatre Memoire"/>
    <s v="Theatre Memoire are a High Wycombe based theatre company. Performing plays about multi-culturalism and interconectedness."/>
    <n v="250"/>
    <n v="0"/>
    <x v="2"/>
    <x v="1"/>
    <x v="1"/>
    <n v="1485543242"/>
    <n v="1482951242"/>
    <b v="0"/>
    <n v="0"/>
    <b v="0"/>
    <x v="6"/>
    <n v="0"/>
    <s v="no backers"/>
    <x v="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x v="0"/>
    <n v="1466375521"/>
    <n v="1463783521"/>
    <b v="0"/>
    <n v="1"/>
    <b v="0"/>
    <x v="6"/>
    <n v="0"/>
    <n v="5"/>
    <x v="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x v="0"/>
    <n v="1465930440"/>
    <n v="1463849116"/>
    <b v="0"/>
    <n v="0"/>
    <b v="0"/>
    <x v="6"/>
    <n v="0"/>
    <s v="no backers"/>
    <x v="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x v="0"/>
    <n v="1425819425"/>
    <n v="1423231025"/>
    <b v="0"/>
    <n v="12"/>
    <b v="0"/>
    <x v="6"/>
    <n v="16"/>
    <n v="29.166699999999999"/>
    <x v="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x v="0"/>
    <n v="1447542000"/>
    <n v="1446179553"/>
    <b v="0"/>
    <n v="2"/>
    <b v="0"/>
    <x v="6"/>
    <n v="2"/>
    <n v="1.5"/>
    <x v="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x v="0"/>
    <n v="1452795416"/>
    <n v="1450203416"/>
    <b v="0"/>
    <n v="6"/>
    <b v="0"/>
    <x v="6"/>
    <n v="22"/>
    <n v="126.5"/>
    <x v="1"/>
  </r>
  <r>
    <n v="4084"/>
    <s v="WANTS (We Are Not The Same)"/>
    <s v="WANTS deals with diversity in all its various facets._x000d_The drama is set in a futuristic society where no diversity si accepted."/>
    <n v="3000"/>
    <n v="10"/>
    <x v="2"/>
    <x v="13"/>
    <x v="3"/>
    <n v="1476008906"/>
    <n v="1473416906"/>
    <b v="0"/>
    <n v="1"/>
    <b v="0"/>
    <x v="6"/>
    <n v="0"/>
    <n v="10"/>
    <x v="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x v="0"/>
    <n v="1427169540"/>
    <n v="1424701775"/>
    <b v="0"/>
    <n v="1"/>
    <b v="0"/>
    <x v="6"/>
    <n v="0"/>
    <n v="10"/>
    <x v="1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x v="0"/>
    <n v="1448078400"/>
    <n v="1445985299"/>
    <b v="0"/>
    <n v="5"/>
    <b v="0"/>
    <x v="6"/>
    <n v="5"/>
    <n v="9.4"/>
    <x v="1"/>
  </r>
  <r>
    <n v="4087"/>
    <s v="Stage Production &quot;The Nail Shop&quot;"/>
    <s v="Comedy Stage Play"/>
    <n v="9600"/>
    <n v="0"/>
    <x v="2"/>
    <x v="0"/>
    <x v="0"/>
    <n v="1468777786"/>
    <n v="1466185786"/>
    <b v="0"/>
    <n v="0"/>
    <b v="0"/>
    <x v="6"/>
    <n v="0"/>
    <s v="no backers"/>
    <x v="1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x v="1"/>
    <n v="1421403960"/>
    <n v="1418827324"/>
    <b v="0"/>
    <n v="3"/>
    <b v="0"/>
    <x v="6"/>
    <n v="11"/>
    <n v="72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x v="0"/>
    <n v="1433093700"/>
    <n v="1430242488"/>
    <b v="0"/>
    <n v="8"/>
    <b v="0"/>
    <x v="6"/>
    <n v="5"/>
    <n v="30"/>
    <x v="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x v="0"/>
    <n v="1438959600"/>
    <n v="1437754137"/>
    <b v="0"/>
    <n v="3"/>
    <b v="0"/>
    <x v="6"/>
    <n v="3"/>
    <n v="10.666700000000001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x v="0"/>
    <n v="1421410151"/>
    <n v="1418818151"/>
    <b v="0"/>
    <n v="8"/>
    <b v="0"/>
    <x v="6"/>
    <n v="13"/>
    <n v="25.5"/>
    <x v="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x v="0"/>
    <n v="1428205247"/>
    <n v="1423024847"/>
    <b v="0"/>
    <n v="1"/>
    <b v="0"/>
    <x v="6"/>
    <n v="0"/>
    <n v="20"/>
    <x v="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x v="1"/>
    <n v="1440272093"/>
    <n v="1435088093"/>
    <b v="0"/>
    <n v="4"/>
    <b v="0"/>
    <x v="6"/>
    <n v="2"/>
    <n v="15"/>
    <x v="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x v="0"/>
    <n v="1413953940"/>
    <n v="1410141900"/>
    <b v="0"/>
    <n v="8"/>
    <b v="0"/>
    <x v="6"/>
    <n v="37"/>
    <n v="91.25"/>
    <x v="1"/>
  </r>
  <r>
    <n v="4095"/>
    <s v="LOPE ENAMORADO"/>
    <s v="Proyecto teatral dirigido por MartÃ­n Acosta que habla y reflexiona sobre el amor y su naturaleza."/>
    <n v="30000"/>
    <n v="800"/>
    <x v="2"/>
    <x v="14"/>
    <x v="10"/>
    <n v="1482108350"/>
    <n v="1479516350"/>
    <b v="0"/>
    <n v="1"/>
    <b v="0"/>
    <x v="6"/>
    <n v="3"/>
    <n v="800"/>
    <x v="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x v="1"/>
    <n v="1488271860"/>
    <n v="1484484219"/>
    <b v="0"/>
    <n v="5"/>
    <b v="0"/>
    <x v="6"/>
    <n v="11"/>
    <n v="8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x v="1"/>
    <n v="1454284500"/>
    <n v="1449431237"/>
    <b v="0"/>
    <n v="0"/>
    <b v="0"/>
    <x v="6"/>
    <n v="0"/>
    <s v="no backers"/>
    <x v="1"/>
  </r>
  <r>
    <n v="4098"/>
    <s v="Life is simple"/>
    <s v="Community Youth play, written by and performed by the youth about finding joy in the simple things in life"/>
    <n v="75000"/>
    <n v="0"/>
    <x v="2"/>
    <x v="0"/>
    <x v="0"/>
    <n v="1465060797"/>
    <n v="1462468797"/>
    <b v="0"/>
    <n v="0"/>
    <b v="0"/>
    <x v="6"/>
    <n v="0"/>
    <s v="no backers"/>
    <x v="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x v="0"/>
    <n v="1472847873"/>
    <n v="1468959873"/>
    <b v="0"/>
    <n v="1"/>
    <b v="0"/>
    <x v="6"/>
    <n v="1"/>
    <n v="50"/>
    <x v="1"/>
  </r>
  <r>
    <n v="4100"/>
    <s v="America is at the Mall: A Play in Three Acts"/>
    <s v="How does war change a family?  A peek into one family's kitchen as their soldier fights in Iraq."/>
    <n v="270"/>
    <n v="0"/>
    <x v="2"/>
    <x v="0"/>
    <x v="0"/>
    <n v="1414205990"/>
    <n v="1413341990"/>
    <b v="0"/>
    <n v="0"/>
    <b v="0"/>
    <x v="6"/>
    <n v="0"/>
    <s v="no backers"/>
    <x v="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x v="0"/>
    <n v="1485380482"/>
    <n v="1482788482"/>
    <b v="0"/>
    <n v="0"/>
    <b v="0"/>
    <x v="6"/>
    <n v="0"/>
    <s v="no backers"/>
    <x v="1"/>
  </r>
  <r>
    <n v="4102"/>
    <s v="4th Wall Theatre Project"/>
    <s v="Local Community theater to get up and running in the Idaho Falls area. Something new, something different!"/>
    <n v="500"/>
    <n v="137"/>
    <x v="2"/>
    <x v="0"/>
    <x v="0"/>
    <n v="1463343673"/>
    <n v="1460751673"/>
    <b v="0"/>
    <n v="6"/>
    <b v="0"/>
    <x v="6"/>
    <n v="27"/>
    <n v="22.833300000000001"/>
    <x v="1"/>
  </r>
  <r>
    <n v="4103"/>
    <s v="Weather Men"/>
    <s v="Weather Men is a play, written by Nathan Black.  A comedy/drama that explores the question of 'why people stay together?'"/>
    <n v="1000"/>
    <n v="100"/>
    <x v="2"/>
    <x v="0"/>
    <x v="0"/>
    <n v="1440613920"/>
    <n v="1435953566"/>
    <b v="0"/>
    <n v="6"/>
    <b v="0"/>
    <x v="6"/>
    <n v="10"/>
    <n v="16.666699999999999"/>
    <x v="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x v="2"/>
    <n v="1477550434"/>
    <n v="1474958434"/>
    <b v="0"/>
    <n v="14"/>
    <b v="0"/>
    <x v="6"/>
    <n v="21"/>
    <n v="45.785699999999999"/>
    <x v="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x v="10"/>
    <n v="1482711309"/>
    <n v="1479860109"/>
    <b v="0"/>
    <n v="6"/>
    <b v="0"/>
    <x v="6"/>
    <n v="7"/>
    <n v="383.33330000000001"/>
    <x v="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x v="0"/>
    <n v="1427936400"/>
    <n v="1424221866"/>
    <b v="0"/>
    <n v="33"/>
    <b v="0"/>
    <x v="6"/>
    <n v="71"/>
    <n v="106.9697"/>
    <x v="1"/>
  </r>
  <r>
    <n v="4107"/>
    <s v="Sacrifice"/>
    <s v="A new dramatic comedy dealing with a father's unwillingness to let go of his past causes major problems for the future of his daughter."/>
    <n v="2000"/>
    <n v="41"/>
    <x v="2"/>
    <x v="0"/>
    <x v="0"/>
    <n v="1411596001"/>
    <n v="1409608801"/>
    <b v="0"/>
    <n v="4"/>
    <b v="0"/>
    <x v="6"/>
    <n v="2"/>
    <n v="10.25"/>
    <x v="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x v="0"/>
    <n v="1488517200"/>
    <n v="1485909937"/>
    <b v="0"/>
    <n v="1"/>
    <b v="0"/>
    <x v="6"/>
    <n v="2"/>
    <n v="59"/>
    <x v="1"/>
  </r>
  <r>
    <n v="4109"/>
    <s v="Jack the Lad"/>
    <s v="Jack the Lad - a new play that explores how far the boundaries of friendship will stretch when morality and loyalties clash."/>
    <n v="500"/>
    <n v="0"/>
    <x v="2"/>
    <x v="1"/>
    <x v="1"/>
    <n v="1448805404"/>
    <n v="1446209804"/>
    <b v="0"/>
    <n v="0"/>
    <b v="0"/>
    <x v="6"/>
    <n v="0"/>
    <s v="no backers"/>
    <x v="1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x v="1"/>
    <n v="1469113351"/>
    <n v="1463929351"/>
    <b v="0"/>
    <n v="6"/>
    <b v="0"/>
    <x v="6"/>
    <n v="29"/>
    <n v="14.333299999999999"/>
    <x v="1"/>
  </r>
  <r>
    <n v="4111"/>
    <s v="REBORN IN LOVE"/>
    <s v="REBORN IN LOVE is the sequel to REBORN FROM ABOVE: A Tale of Eternal Love.  This is part two, of a One-Act play series."/>
    <n v="3000"/>
    <n v="94"/>
    <x v="2"/>
    <x v="0"/>
    <x v="0"/>
    <n v="1424747740"/>
    <n v="1422155740"/>
    <b v="0"/>
    <n v="6"/>
    <b v="0"/>
    <x v="6"/>
    <n v="3"/>
    <n v="15.666700000000001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x v="3"/>
    <n v="1456617600"/>
    <n v="1454280186"/>
    <b v="0"/>
    <n v="1"/>
    <b v="0"/>
    <x v="6"/>
    <n v="0"/>
    <n v="1"/>
    <x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x v="0"/>
    <n v="1452234840"/>
    <n v="1450619123"/>
    <b v="0"/>
    <n v="3"/>
    <b v="0"/>
    <x v="6"/>
    <n v="0"/>
    <n v="1"/>
    <x v="1"/>
  </r>
  <r>
    <m/>
    <m/>
    <m/>
    <m/>
    <m/>
    <x v="4"/>
    <x v="21"/>
    <x v="13"/>
    <m/>
    <m/>
    <m/>
    <m/>
    <m/>
    <x v="41"/>
    <m/>
    <m/>
    <x v="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x v="0"/>
    <n v="1437620400"/>
    <n v="1434931811"/>
    <b v="0"/>
    <n v="182"/>
    <b v="1"/>
    <s v="film &amp; video/television"/>
    <n v="137"/>
    <n v="63.9176"/>
    <x v="0"/>
    <x v="0"/>
  </r>
  <r>
    <n v="1"/>
    <s v="FannibalFest Fan Convention"/>
    <s v="A Hannibal TV Show Fan Convention and Art Collective"/>
    <n v="10275"/>
    <n v="14653"/>
    <x v="0"/>
    <x v="0"/>
    <x v="0"/>
    <n v="1488464683"/>
    <n v="1485872683"/>
    <b v="0"/>
    <n v="79"/>
    <b v="1"/>
    <s v="film &amp; video/television"/>
    <n v="143"/>
    <n v="185.48099999999999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x v="1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x v="0"/>
    <n v="1407414107"/>
    <n v="1404822107"/>
    <b v="0"/>
    <n v="150"/>
    <b v="1"/>
    <s v="film &amp; video/television"/>
    <n v="104"/>
    <n v="69.266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x v="0"/>
    <n v="1450555279"/>
    <n v="1447963279"/>
    <b v="0"/>
    <n v="284"/>
    <b v="1"/>
    <s v="film &amp; video/television"/>
    <n v="123"/>
    <n v="190.55029999999999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x v="0"/>
    <n v="1469770500"/>
    <n v="1468362207"/>
    <b v="0"/>
    <n v="47"/>
    <b v="1"/>
    <s v="film &amp; video/television"/>
    <n v="110"/>
    <n v="93.404300000000006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x v="0"/>
    <n v="1402710250"/>
    <n v="1401846250"/>
    <b v="0"/>
    <n v="58"/>
    <b v="1"/>
    <s v="film &amp; video/television"/>
    <n v="106"/>
    <n v="146.8793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x v="0"/>
    <n v="1467680867"/>
    <n v="1464224867"/>
    <b v="0"/>
    <n v="57"/>
    <b v="1"/>
    <s v="film &amp; video/television"/>
    <n v="101"/>
    <n v="159.8246"/>
    <x v="0"/>
    <x v="0"/>
  </r>
  <r>
    <n v="8"/>
    <s v="Sizzling in the Kitchen Flynn Style"/>
    <s v="Help us raise the funds to film our pilot episode!"/>
    <n v="3500"/>
    <n v="3501.52"/>
    <x v="0"/>
    <x v="0"/>
    <x v="0"/>
    <n v="1460754000"/>
    <n v="1460155212"/>
    <b v="0"/>
    <n v="12"/>
    <b v="1"/>
    <s v="film &amp; video/television"/>
    <n v="100"/>
    <n v="291.79329999999999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x v="0"/>
    <n v="1460860144"/>
    <n v="1458268144"/>
    <b v="0"/>
    <n v="20"/>
    <b v="1"/>
    <s v="film &amp; video/television"/>
    <n v="126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x v="0"/>
    <n v="1403660279"/>
    <n v="1400636279"/>
    <b v="0"/>
    <n v="19"/>
    <b v="1"/>
    <s v="film &amp; video/television"/>
    <n v="101"/>
    <n v="158.6842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x v="0"/>
    <n v="1471834800"/>
    <n v="1469126462"/>
    <b v="0"/>
    <n v="75"/>
    <b v="1"/>
    <s v="film &amp; video/television"/>
    <n v="121"/>
    <n v="80.333299999999994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x v="0"/>
    <n v="1405479600"/>
    <n v="1401642425"/>
    <b v="0"/>
    <n v="827"/>
    <b v="1"/>
    <s v="film &amp; video/television"/>
    <n v="165"/>
    <n v="59.961300000000001"/>
    <x v="0"/>
    <x v="0"/>
  </r>
  <r>
    <n v="13"/>
    <s v="Can't Go Home"/>
    <s v="A travel series hosted by touring musicians that profiles a different American city in each episode."/>
    <n v="3500"/>
    <n v="5599"/>
    <x v="0"/>
    <x v="0"/>
    <x v="0"/>
    <n v="1466713620"/>
    <n v="1463588109"/>
    <b v="0"/>
    <n v="51"/>
    <b v="1"/>
    <s v="film &amp; video/television"/>
    <n v="160"/>
    <n v="109.7843"/>
    <x v="0"/>
    <x v="0"/>
  </r>
  <r>
    <n v="14"/>
    <s v="3010 | Sci-fi Series"/>
    <s v="A highly charged post apocalyptic sci fi series that pulls no punches!"/>
    <n v="6000"/>
    <n v="6056"/>
    <x v="0"/>
    <x v="2"/>
    <x v="2"/>
    <n v="1405259940"/>
    <n v="1403051888"/>
    <b v="0"/>
    <n v="41"/>
    <b v="1"/>
    <s v="film &amp; video/television"/>
    <n v="101"/>
    <n v="147.7073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x v="3"/>
    <n v="1443384840"/>
    <n v="1441790658"/>
    <b v="0"/>
    <n v="98"/>
    <b v="1"/>
    <s v="film &amp; video/television"/>
    <n v="107"/>
    <n v="21.755099999999999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x v="0"/>
    <n v="1402896600"/>
    <n v="1398971211"/>
    <b v="0"/>
    <n v="70"/>
    <b v="1"/>
    <s v="film &amp; video/television"/>
    <n v="100"/>
    <n v="171.84289999999999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x v="1"/>
    <n v="1415126022"/>
    <n v="1412530422"/>
    <b v="0"/>
    <n v="36"/>
    <b v="1"/>
    <s v="film &amp; video/television"/>
    <n v="101"/>
    <n v="41.944400000000002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x v="0"/>
    <n v="1410958856"/>
    <n v="1408366856"/>
    <b v="0"/>
    <n v="342"/>
    <b v="1"/>
    <s v="film &amp; video/television"/>
    <n v="106"/>
    <n v="93.264099999999999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x v="0"/>
    <n v="1437420934"/>
    <n v="1434828934"/>
    <b v="0"/>
    <n v="22"/>
    <b v="1"/>
    <s v="film &amp; video/television"/>
    <n v="145"/>
    <n v="56.136400000000002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x v="0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x v="0"/>
    <n v="1411743789"/>
    <n v="1409151789"/>
    <b v="0"/>
    <n v="101"/>
    <b v="1"/>
    <s v="film &amp; video/television"/>
    <n v="109"/>
    <n v="199.90100000000001"/>
    <x v="0"/>
    <x v="0"/>
  </r>
  <r>
    <n v="22"/>
    <s v="CREATURES OF HABIT!"/>
    <s v="Meet Gary, and Troy: Two unlikely friends that investigate &quot;strange phenomenon&quot;."/>
    <n v="350"/>
    <n v="410"/>
    <x v="0"/>
    <x v="0"/>
    <x v="0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x v="0"/>
    <n v="1430407200"/>
    <n v="1428086501"/>
    <b v="0"/>
    <n v="23"/>
    <b v="1"/>
    <s v="film &amp; video/television"/>
    <n v="119"/>
    <n v="103.04349999999999"/>
    <x v="0"/>
    <x v="0"/>
  </r>
  <r>
    <n v="24"/>
    <s v="Bring STL Up Late to TV"/>
    <s v="STL Up Late is a weekly late night comedy talk show for St. Louis television."/>
    <n v="35000"/>
    <n v="38082.69"/>
    <x v="0"/>
    <x v="0"/>
    <x v="0"/>
    <n v="1442345940"/>
    <n v="1439494863"/>
    <b v="0"/>
    <n v="574"/>
    <b v="1"/>
    <s v="film &amp; video/television"/>
    <n v="109"/>
    <n v="66.346100000000007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x v="0"/>
    <n v="1452299761"/>
    <n v="1447115761"/>
    <b v="0"/>
    <n v="14"/>
    <b v="1"/>
    <s v="film &amp; video/television"/>
    <n v="133"/>
    <n v="57.142899999999997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x v="0"/>
    <n v="1408278144"/>
    <n v="1404822144"/>
    <b v="0"/>
    <n v="19"/>
    <b v="1"/>
    <s v="film &amp; video/television"/>
    <n v="155"/>
    <n v="102.1053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x v="4"/>
    <n v="1416113833"/>
    <n v="1413518233"/>
    <b v="0"/>
    <n v="150"/>
    <b v="1"/>
    <s v="film &amp; video/television"/>
    <n v="112"/>
    <n v="148.9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x v="0"/>
    <n v="1450307284"/>
    <n v="1447715284"/>
    <b v="0"/>
    <n v="71"/>
    <b v="1"/>
    <s v="film &amp; video/television"/>
    <n v="100"/>
    <n v="169.6056000000000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x v="1"/>
    <n v="1406045368"/>
    <n v="1403453368"/>
    <b v="0"/>
    <n v="117"/>
    <b v="1"/>
    <s v="film &amp; video/television"/>
    <n v="123"/>
    <n v="31.623899999999999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x v="0"/>
    <n v="1408604515"/>
    <n v="1406012515"/>
    <b v="0"/>
    <n v="53"/>
    <b v="1"/>
    <s v="film &amp; video/television"/>
    <n v="101"/>
    <n v="76.452600000000004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x v="0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x v="0"/>
    <n v="1463111940"/>
    <n v="1459523017"/>
    <b v="0"/>
    <n v="89"/>
    <b v="1"/>
    <s v="film &amp; video/television"/>
    <n v="100"/>
    <n v="320.44940000000003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x v="0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x v="0"/>
    <n v="1407224601"/>
    <n v="1405928601"/>
    <b v="0"/>
    <n v="68"/>
    <b v="1"/>
    <s v="film &amp; video/television"/>
    <n v="130"/>
    <n v="49.882399999999997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x v="0"/>
    <n v="1430179200"/>
    <n v="1428130814"/>
    <b v="0"/>
    <n v="28"/>
    <b v="1"/>
    <s v="film &amp; video/television"/>
    <n v="167"/>
    <n v="59.464300000000001"/>
    <x v="0"/>
    <x v="0"/>
  </r>
  <r>
    <n v="36"/>
    <s v="THE LISTENING BOX"/>
    <s v="A modern day priest makes an unusual discovery, setting off a chain of events."/>
    <n v="6000"/>
    <n v="8529"/>
    <x v="0"/>
    <x v="0"/>
    <x v="0"/>
    <n v="1428128525"/>
    <n v="1425540125"/>
    <b v="0"/>
    <n v="44"/>
    <b v="1"/>
    <s v="film &amp; video/television"/>
    <n v="142"/>
    <n v="193.84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x v="0"/>
    <n v="1425055079"/>
    <n v="1422463079"/>
    <b v="0"/>
    <n v="253"/>
    <b v="1"/>
    <s v="film &amp; video/television"/>
    <n v="183"/>
    <n v="159.5138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x v="0"/>
    <n v="1368235344"/>
    <n v="1365643344"/>
    <b v="0"/>
    <n v="66"/>
    <b v="1"/>
    <s v="film &amp; video/television"/>
    <n v="110"/>
    <n v="41.681800000000003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x v="1"/>
    <n v="1401058740"/>
    <n v="1398388068"/>
    <b v="0"/>
    <n v="217"/>
    <b v="1"/>
    <s v="film &amp; video/television"/>
    <n v="131"/>
    <n v="150.8985999999999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x v="0"/>
    <n v="1403150400"/>
    <n v="1401426488"/>
    <b v="0"/>
    <n v="16"/>
    <b v="1"/>
    <s v="film &amp; video/television"/>
    <n v="1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x v="0"/>
    <n v="1412516354"/>
    <n v="1409924354"/>
    <b v="0"/>
    <n v="19"/>
    <b v="1"/>
    <s v="film &amp; video/television"/>
    <n v="100"/>
    <n v="105.2632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x v="0"/>
    <n v="1419780026"/>
    <n v="1417188026"/>
    <b v="0"/>
    <n v="169"/>
    <b v="1"/>
    <s v="film &amp; video/television"/>
    <n v="142"/>
    <n v="117.51479999999999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x v="0"/>
    <n v="1405209600"/>
    <n v="1402599486"/>
    <b v="0"/>
    <n v="263"/>
    <b v="1"/>
    <s v="film &amp; video/television"/>
    <n v="309"/>
    <n v="117.361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x v="0"/>
    <n v="1412648537"/>
    <n v="1408760537"/>
    <b v="0"/>
    <n v="15"/>
    <b v="1"/>
    <s v="film &amp; video/television"/>
    <n v="100"/>
    <n v="133.3333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x v="0"/>
    <n v="1461769107"/>
    <n v="1459177107"/>
    <b v="0"/>
    <n v="61"/>
    <b v="1"/>
    <s v="film &amp; video/television"/>
    <n v="120"/>
    <n v="98.360699999999994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x v="2"/>
    <n v="1450220974"/>
    <n v="1447628974"/>
    <b v="0"/>
    <n v="45"/>
    <b v="1"/>
    <s v="film &amp; video/television"/>
    <n v="104"/>
    <n v="194.44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x v="0"/>
    <n v="1419021607"/>
    <n v="1413834007"/>
    <b v="0"/>
    <n v="70"/>
    <b v="1"/>
    <s v="film &amp; video/television"/>
    <n v="108"/>
    <n v="76.864999999999995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x v="1"/>
    <n v="1425211200"/>
    <n v="1422534260"/>
    <b v="0"/>
    <n v="38"/>
    <b v="1"/>
    <s v="film &amp; video/television"/>
    <n v="108"/>
    <n v="56.815800000000003"/>
    <x v="0"/>
    <x v="0"/>
  </r>
  <r>
    <n v="49"/>
    <s v="Driving Jersey - Season Five"/>
    <s v="Driving Jersey is real people telling real stories."/>
    <n v="12000"/>
    <n v="12000"/>
    <x v="0"/>
    <x v="0"/>
    <x v="0"/>
    <n v="1445660045"/>
    <n v="1443068045"/>
    <b v="0"/>
    <n v="87"/>
    <b v="1"/>
    <s v="film &amp; video/television"/>
    <n v="100"/>
    <n v="137.93100000000001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x v="1"/>
    <n v="1422637200"/>
    <n v="1419271458"/>
    <b v="0"/>
    <n v="22"/>
    <b v="1"/>
    <s v="film &amp; video/television"/>
    <n v="100"/>
    <n v="27.27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x v="0"/>
    <n v="1439245037"/>
    <n v="1436653037"/>
    <b v="0"/>
    <n v="119"/>
    <b v="1"/>
    <s v="film &amp; video/television"/>
    <n v="128"/>
    <n v="118.336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x v="0"/>
    <n v="1405615846"/>
    <n v="1403023846"/>
    <b v="0"/>
    <n v="52"/>
    <b v="1"/>
    <s v="film &amp; video/television"/>
    <n v="116"/>
    <n v="223.48079999999999"/>
    <x v="0"/>
    <x v="0"/>
  </r>
  <r>
    <n v="53"/>
    <s v="Rolling out Vegan Mashup's Season 2"/>
    <s v="Delicious TV's Vegan Mashup launching season two on public television"/>
    <n v="3000"/>
    <n v="3289"/>
    <x v="0"/>
    <x v="0"/>
    <x v="0"/>
    <n v="1396648800"/>
    <n v="1395407445"/>
    <b v="0"/>
    <n v="117"/>
    <b v="1"/>
    <s v="film &amp; video/television"/>
    <n v="110"/>
    <n v="28.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x v="0"/>
    <n v="1451063221"/>
    <n v="1448471221"/>
    <b v="0"/>
    <n v="52"/>
    <b v="1"/>
    <s v="film &amp; video/television"/>
    <n v="101"/>
    <n v="194.23079999999999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x v="0"/>
    <n v="1464390916"/>
    <n v="1462576516"/>
    <b v="0"/>
    <n v="86"/>
    <b v="1"/>
    <s v="film &amp; video/television"/>
    <n v="129"/>
    <n v="128.95349999999999"/>
    <x v="0"/>
    <x v="0"/>
  </r>
  <r>
    <n v="56"/>
    <s v="Voxwomen Cycling Show"/>
    <s v="We want to see more women's cycling on TV - and we need your help to make it happen!"/>
    <n v="8000"/>
    <n v="8581"/>
    <x v="0"/>
    <x v="1"/>
    <x v="1"/>
    <n v="1433779200"/>
    <n v="1432559424"/>
    <b v="0"/>
    <n v="174"/>
    <b v="1"/>
    <s v="film &amp; video/television"/>
    <n v="107"/>
    <n v="49.316099999999999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x v="0"/>
    <n v="1429991962"/>
    <n v="1427399962"/>
    <b v="0"/>
    <n v="69"/>
    <b v="1"/>
    <s v="film &amp; video/television"/>
    <n v="102"/>
    <n v="221.52170000000001"/>
    <x v="0"/>
    <x v="0"/>
  </r>
  <r>
    <n v="58"/>
    <s v="Gloaming"/>
    <s v="Alex thought he knew how the world worked. You live, you die and it's over. He was very, very wrong."/>
    <n v="10000"/>
    <n v="10291"/>
    <x v="0"/>
    <x v="0"/>
    <x v="0"/>
    <n v="1416423172"/>
    <n v="1413827572"/>
    <b v="0"/>
    <n v="75"/>
    <b v="1"/>
    <s v="film &amp; video/television"/>
    <n v="103"/>
    <n v="137.2133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x v="0"/>
    <n v="1442264400"/>
    <n v="1439530776"/>
    <b v="0"/>
    <n v="33"/>
    <b v="1"/>
    <s v="film &amp; video/television"/>
    <n v="100"/>
    <n v="606.82240000000002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x v="1"/>
    <n v="1395532800"/>
    <n v="1393882717"/>
    <b v="0"/>
    <n v="108"/>
    <b v="1"/>
    <s v="film &amp; video/shorts"/>
    <n v="103"/>
    <n v="43.040100000000002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x v="0"/>
    <n v="1370547157"/>
    <n v="1368646357"/>
    <b v="0"/>
    <n v="23"/>
    <b v="1"/>
    <s v="film &amp; video/shorts"/>
    <n v="148"/>
    <n v="322.3913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x v="0"/>
    <n v="1362337878"/>
    <n v="1360177878"/>
    <b v="0"/>
    <n v="48"/>
    <b v="1"/>
    <s v="film &amp; video/shorts"/>
    <n v="155"/>
    <n v="96.708299999999994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x v="0"/>
    <n v="1388206740"/>
    <n v="1386194013"/>
    <b v="0"/>
    <n v="64"/>
    <b v="1"/>
    <s v="film &amp; video/shorts"/>
    <n v="114"/>
    <n v="35.474499999999999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x v="0"/>
    <n v="1373243181"/>
    <n v="1370651181"/>
    <b v="0"/>
    <n v="24"/>
    <b v="1"/>
    <s v="film &amp; video/shorts"/>
    <n v="173"/>
    <n v="86.666700000000006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x v="5"/>
    <n v="1407736740"/>
    <n v="1405453354"/>
    <b v="0"/>
    <n v="57"/>
    <b v="1"/>
    <s v="film &amp; video/shorts"/>
    <n v="108"/>
    <n v="132.05260000000001"/>
    <x v="0"/>
    <x v="1"/>
  </r>
  <r>
    <n v="66"/>
    <s v="A Stagnant Fever: Short Film"/>
    <s v="A dark comedy set in the '60s about clinical depression and one night stands."/>
    <n v="2000"/>
    <n v="2372"/>
    <x v="0"/>
    <x v="0"/>
    <x v="0"/>
    <n v="1468873420"/>
    <n v="1466281420"/>
    <b v="0"/>
    <n v="26"/>
    <b v="1"/>
    <s v="film &amp; video/shorts"/>
    <n v="119"/>
    <n v="91.230800000000002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x v="0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d_'Bird watching, tea, seaside and murder. Just your average British holiday.'"/>
    <n v="600"/>
    <n v="763"/>
    <x v="0"/>
    <x v="1"/>
    <x v="1"/>
    <n v="1393162791"/>
    <n v="1390570791"/>
    <b v="0"/>
    <n v="36"/>
    <b v="1"/>
    <s v="film &amp; video/shorts"/>
    <n v="127"/>
    <n v="21.194400000000002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x v="0"/>
    <n v="1317538740"/>
    <n v="1314765025"/>
    <b v="0"/>
    <n v="178"/>
    <b v="1"/>
    <s v="film &amp; video/shorts"/>
    <n v="111"/>
    <n v="62.327100000000002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x v="0"/>
    <n v="1315171845"/>
    <n v="1309987845"/>
    <b v="0"/>
    <n v="17"/>
    <b v="1"/>
    <s v="film &amp; video/shorts"/>
    <n v="127"/>
    <n v="37.411799999999999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x v="0"/>
    <n v="1338186657"/>
    <n v="1333002657"/>
    <b v="0"/>
    <n v="32"/>
    <b v="1"/>
    <s v="film &amp; video/shorts"/>
    <n v="124"/>
    <n v="69.71880000000000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x v="0"/>
    <n v="1352937600"/>
    <n v="1351210481"/>
    <b v="0"/>
    <n v="41"/>
    <b v="1"/>
    <s v="film &amp; video/shorts"/>
    <n v="108"/>
    <n v="58.17069999999999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x v="0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x v="3"/>
    <n v="1453376495"/>
    <n v="1450784495"/>
    <b v="0"/>
    <n v="29"/>
    <b v="1"/>
    <s v="film &amp; video/shorts"/>
    <n v="113"/>
    <n v="19.471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x v="0"/>
    <n v="1366693272"/>
    <n v="1364101272"/>
    <b v="0"/>
    <n v="47"/>
    <b v="1"/>
    <s v="film &amp; video/shorts"/>
    <n v="115"/>
    <n v="85.957400000000007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x v="0"/>
    <n v="1325007358"/>
    <n v="1319819758"/>
    <b v="0"/>
    <n v="15"/>
    <b v="1"/>
    <s v="film &amp; video/shorts"/>
    <n v="153"/>
    <n v="30.666699999999999"/>
    <x v="0"/>
    <x v="1"/>
  </r>
  <r>
    <n v="77"/>
    <s v="Jonah and the Crab"/>
    <s v="A short film about a boy searching for companionship in a hermit crab he finds on the beach."/>
    <n v="400"/>
    <n v="1570"/>
    <x v="0"/>
    <x v="0"/>
    <x v="0"/>
    <n v="1337569140"/>
    <n v="1332991717"/>
    <b v="0"/>
    <n v="26"/>
    <b v="1"/>
    <s v="film &amp; video/shorts"/>
    <n v="393"/>
    <n v="60.384599999999999"/>
    <x v="0"/>
    <x v="1"/>
  </r>
  <r>
    <n v="78"/>
    <s v="Daemon's scale up - Brieuc Le Meur _ Berlin"/>
    <s v="We reached our limits. Next steps are : 3 more shooting days + postproduction + cut + sound._x000d__x000d_We want to go to Cannes !_x000d__x000d_With you !"/>
    <n v="50"/>
    <n v="1351"/>
    <x v="0"/>
    <x v="6"/>
    <x v="3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x v="1"/>
    <n v="1398451093"/>
    <n v="1395859093"/>
    <b v="0"/>
    <n v="41"/>
    <b v="1"/>
    <s v="film &amp; video/shorts"/>
    <n v="127"/>
    <n v="40.268300000000004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x v="0"/>
    <n v="1386640856"/>
    <n v="1383616856"/>
    <b v="0"/>
    <n v="47"/>
    <b v="1"/>
    <s v="film &amp; video/shorts"/>
    <n v="107"/>
    <n v="273.82979999999998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x v="0"/>
    <n v="1342234920"/>
    <n v="1341892127"/>
    <b v="0"/>
    <n v="28"/>
    <b v="1"/>
    <s v="film &amp; video/shorts"/>
    <n v="198"/>
    <n v="53.035699999999999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x v="0"/>
    <n v="1318189261"/>
    <n v="1315597261"/>
    <b v="0"/>
    <n v="100"/>
    <b v="1"/>
    <s v="film &amp; video/shorts"/>
    <n v="100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x v="1"/>
    <n v="1424604600"/>
    <n v="1423320389"/>
    <b v="0"/>
    <n v="13"/>
    <b v="1"/>
    <s v="film &amp; video/shorts"/>
    <n v="103"/>
    <n v="15.7692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x v="0"/>
    <n v="1305483086"/>
    <n v="1302891086"/>
    <b v="0"/>
    <n v="7"/>
    <b v="1"/>
    <s v="film &amp; video/shorts"/>
    <n v="100"/>
    <n v="71.428600000000003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x v="0"/>
    <n v="1316746837"/>
    <n v="1314154837"/>
    <b v="0"/>
    <n v="21"/>
    <b v="1"/>
    <s v="film &amp; video/shorts"/>
    <n v="126"/>
    <n v="71.714299999999994"/>
    <x v="0"/>
    <x v="1"/>
  </r>
  <r>
    <n v="86"/>
    <s v="SECOND CHANCE - DEUXIÃˆME CHANCE"/>
    <s v="Two women, two destinies connected by a letter. _x000d_Between Paris and Skopje a poetic outstanding story of true courage, love and hope."/>
    <n v="6000"/>
    <n v="6388"/>
    <x v="0"/>
    <x v="6"/>
    <x v="3"/>
    <n v="1451226045"/>
    <n v="1444828845"/>
    <b v="0"/>
    <n v="17"/>
    <b v="1"/>
    <s v="film &amp; video/shorts"/>
    <n v="106"/>
    <n v="375.7647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x v="0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x v="0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x v="0"/>
    <n v="1370196192"/>
    <n v="1368036192"/>
    <b v="0"/>
    <n v="56"/>
    <b v="1"/>
    <s v="film &amp; video/shorts"/>
    <n v="115"/>
    <n v="123.28570000000001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x v="0"/>
    <n v="1310454499"/>
    <n v="1307862499"/>
    <b v="0"/>
    <n v="16"/>
    <b v="1"/>
    <s v="film &amp; video/shorts"/>
    <n v="100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x v="0"/>
    <n v="1305625164"/>
    <n v="1300354764"/>
    <b v="0"/>
    <n v="46"/>
    <b v="1"/>
    <s v="film &amp; video/shorts"/>
    <n v="120"/>
    <n v="78.260900000000007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x v="5"/>
    <n v="1485936000"/>
    <n v="1481949983"/>
    <b v="0"/>
    <n v="43"/>
    <b v="1"/>
    <s v="film &amp; video/shorts"/>
    <n v="105"/>
    <n v="122.32559999999999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x v="0"/>
    <n v="1341349200"/>
    <n v="1338928537"/>
    <b v="0"/>
    <n v="15"/>
    <b v="1"/>
    <s v="film &amp; video/shorts"/>
    <n v="111"/>
    <n v="73.733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x v="1"/>
    <n v="1396890822"/>
    <n v="1395162822"/>
    <b v="0"/>
    <n v="12"/>
    <b v="1"/>
    <s v="film &amp; video/shorts"/>
    <n v="104"/>
    <n v="21.666699999999999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x v="0"/>
    <n v="1330214841"/>
    <n v="1327622841"/>
    <b v="0"/>
    <n v="21"/>
    <b v="1"/>
    <s v="film &amp; video/shorts"/>
    <n v="131"/>
    <n v="21.904800000000002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x v="0"/>
    <n v="1280631600"/>
    <n v="1274889241"/>
    <b v="0"/>
    <n v="34"/>
    <b v="1"/>
    <s v="film &amp; video/shorts"/>
    <n v="115"/>
    <n v="50.588200000000001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x v="0"/>
    <n v="1310440482"/>
    <n v="1307848482"/>
    <b v="0"/>
    <n v="8"/>
    <b v="1"/>
    <s v="film &amp; video/shorts"/>
    <n v="106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x v="0"/>
    <n v="1354923000"/>
    <n v="1351796674"/>
    <b v="0"/>
    <n v="60"/>
    <b v="1"/>
    <s v="film &amp; video/shorts"/>
    <n v="106"/>
    <n v="56.666699999999999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x v="0"/>
    <n v="1390426799"/>
    <n v="1387834799"/>
    <b v="0"/>
    <n v="39"/>
    <b v="1"/>
    <s v="film &amp; video/shorts"/>
    <n v="106"/>
    <n v="40.77669999999999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x v="0"/>
    <n v="1352055886"/>
    <n v="1350324286"/>
    <b v="0"/>
    <n v="26"/>
    <b v="1"/>
    <s v="film &amp; video/shorts"/>
    <n v="100"/>
    <n v="192.3077000000000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x v="0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x v="0"/>
    <n v="1293073733"/>
    <n v="1290481733"/>
    <b v="0"/>
    <n v="65"/>
    <b v="1"/>
    <s v="film &amp; video/shorts"/>
    <n v="128"/>
    <n v="117.92310000000001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x v="1"/>
    <n v="1394220030"/>
    <n v="1392232830"/>
    <b v="0"/>
    <n v="49"/>
    <b v="1"/>
    <s v="film &amp; video/shorts"/>
    <n v="105"/>
    <n v="27.898"/>
    <x v="0"/>
    <x v="1"/>
  </r>
  <r>
    <n v="104"/>
    <s v="Good 'Ol Trumpet"/>
    <s v="UCF short film about an old man, his love for music, and his misplaced trumpet.  "/>
    <n v="500"/>
    <n v="600"/>
    <x v="0"/>
    <x v="0"/>
    <x v="0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x v="0"/>
    <n v="1463184000"/>
    <n v="1461605020"/>
    <b v="0"/>
    <n v="60"/>
    <b v="1"/>
    <s v="film &amp; video/shorts"/>
    <n v="107"/>
    <n v="39.383299999999998"/>
    <x v="0"/>
    <x v="1"/>
  </r>
  <r>
    <n v="106"/>
    <s v="LOST WEEKEND"/>
    <s v="A Boy. A Girl. A Car. A Serial Killer."/>
    <n v="5000"/>
    <n v="5025"/>
    <x v="0"/>
    <x v="0"/>
    <x v="0"/>
    <n v="1333391901"/>
    <n v="1332182301"/>
    <b v="0"/>
    <n v="27"/>
    <b v="1"/>
    <s v="film &amp; video/shorts"/>
    <n v="101"/>
    <n v="186.11109999999999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x v="0"/>
    <n v="1303688087"/>
    <n v="1301787287"/>
    <b v="0"/>
    <n v="69"/>
    <b v="1"/>
    <s v="film &amp; video/shorts"/>
    <n v="102"/>
    <n v="111.376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x v="0"/>
    <n v="1370011370"/>
    <n v="1364827370"/>
    <b v="0"/>
    <n v="47"/>
    <b v="1"/>
    <s v="film &amp; video/shorts"/>
    <n v="247"/>
    <n v="78.723399999999998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x v="0"/>
    <n v="1298680630"/>
    <n v="1296088630"/>
    <b v="0"/>
    <n v="47"/>
    <b v="1"/>
    <s v="film &amp; video/shorts"/>
    <n v="220"/>
    <n v="46.702100000000002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x v="0"/>
    <n v="1384408740"/>
    <n v="1381445253"/>
    <b v="0"/>
    <n v="26"/>
    <b v="1"/>
    <s v="film &amp; video/shorts"/>
    <n v="131"/>
    <n v="65.384600000000006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x v="2"/>
    <n v="1433059187"/>
    <n v="1430467187"/>
    <b v="0"/>
    <n v="53"/>
    <b v="1"/>
    <s v="film &amp; video/shorts"/>
    <n v="155"/>
    <n v="102.07550000000001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x v="0"/>
    <n v="1397354400"/>
    <n v="1395277318"/>
    <b v="0"/>
    <n v="81"/>
    <b v="1"/>
    <s v="film &amp; video/shorts"/>
    <n v="104"/>
    <n v="64.197500000000005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x v="0"/>
    <n v="1312642800"/>
    <n v="1311963128"/>
    <b v="0"/>
    <n v="78"/>
    <b v="1"/>
    <s v="film &amp; video/shorts"/>
    <n v="141"/>
    <n v="90.384600000000006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x v="0"/>
    <n v="1326436488"/>
    <n v="1321252488"/>
    <b v="0"/>
    <n v="35"/>
    <b v="1"/>
    <s v="film &amp; video/shorts"/>
    <n v="103"/>
    <n v="88.571399999999997"/>
    <x v="0"/>
    <x v="1"/>
  </r>
  <r>
    <n v="115"/>
    <s v="The World's Greatest Lover"/>
    <s v="Never judge a book (or a lover) by their cover."/>
    <n v="450"/>
    <n v="632"/>
    <x v="0"/>
    <x v="0"/>
    <x v="0"/>
    <n v="1328377444"/>
    <n v="1326217444"/>
    <b v="0"/>
    <n v="22"/>
    <b v="1"/>
    <s v="film &amp; video/shorts"/>
    <n v="140"/>
    <n v="28.72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x v="0"/>
    <n v="1302260155"/>
    <n v="1298289355"/>
    <b v="0"/>
    <n v="57"/>
    <b v="1"/>
    <s v="film &amp; video/shorts"/>
    <n v="114"/>
    <n v="69.789500000000004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x v="0"/>
    <n v="1276110000"/>
    <n v="1268337744"/>
    <b v="0"/>
    <n v="27"/>
    <b v="1"/>
    <s v="film &amp; video/shorts"/>
    <n v="100"/>
    <n v="167.4896"/>
    <x v="0"/>
    <x v="1"/>
  </r>
  <r>
    <n v="118"/>
    <s v="DENOUNCED - A Short Film"/>
    <s v="When a ruthless hit-man is 'denounced' from the mafia, his old enemies declare war."/>
    <n v="5000"/>
    <n v="5651.58"/>
    <x v="0"/>
    <x v="0"/>
    <x v="0"/>
    <n v="1311902236"/>
    <n v="1309310236"/>
    <b v="0"/>
    <n v="39"/>
    <b v="1"/>
    <s v="film &amp; video/shorts"/>
    <n v="113"/>
    <n v="144.91229999999999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x v="0"/>
    <n v="1313276400"/>
    <n v="1310693986"/>
    <b v="0"/>
    <n v="37"/>
    <b v="1"/>
    <s v="film &amp; video/shorts"/>
    <n v="105"/>
    <n v="91.840500000000006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x v="6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x v="0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x v="0"/>
    <n v="1476094907"/>
    <n v="1470910907"/>
    <b v="0"/>
    <n v="0"/>
    <b v="0"/>
    <s v="film &amp; video/science fiction"/>
    <n v="0"/>
    <s v="no backers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x v="0"/>
    <n v="1414533600"/>
    <n v="1411411564"/>
    <b v="0"/>
    <n v="6"/>
    <b v="0"/>
    <s v="film &amp; video/science fiction"/>
    <n v="0"/>
    <n v="25.166699999999999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x v="0"/>
    <n v="1431728242"/>
    <n v="1429568242"/>
    <b v="0"/>
    <n v="0"/>
    <b v="0"/>
    <s v="film &amp; video/science fiction"/>
    <n v="0"/>
    <s v="no backers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x v="5"/>
    <n v="1486165880"/>
    <n v="1480981880"/>
    <b v="0"/>
    <n v="6"/>
    <b v="0"/>
    <s v="film &amp; video/science fiction"/>
    <n v="14"/>
    <n v="11.666700000000001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x v="0"/>
    <n v="1433988000"/>
    <n v="1431353337"/>
    <b v="0"/>
    <n v="13"/>
    <b v="0"/>
    <s v="film &amp; video/science fiction"/>
    <n v="6"/>
    <n v="106.6923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x v="0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x v="0"/>
    <n v="1476941293"/>
    <n v="1473917293"/>
    <b v="0"/>
    <n v="6"/>
    <b v="0"/>
    <s v="film &amp; video/science fiction"/>
    <n v="2"/>
    <n v="311.1666999999999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x v="0"/>
    <n v="1414708183"/>
    <n v="1409524183"/>
    <b v="0"/>
    <n v="0"/>
    <b v="0"/>
    <s v="film &amp; video/science fiction"/>
    <n v="0"/>
    <s v="no backers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x v="1"/>
    <n v="1402949760"/>
    <n v="1400536692"/>
    <b v="0"/>
    <n v="0"/>
    <b v="0"/>
    <s v="film &amp; video/science fiction"/>
    <n v="0"/>
    <s v="no backers"/>
    <x v="0"/>
    <x v="2"/>
  </r>
  <r>
    <n v="131"/>
    <s v="I (Canceled)"/>
    <s v="I"/>
    <n v="1200"/>
    <n v="0"/>
    <x v="1"/>
    <x v="0"/>
    <x v="0"/>
    <n v="1467763200"/>
    <n v="1466453161"/>
    <b v="0"/>
    <n v="0"/>
    <b v="0"/>
    <s v="film &amp; video/science fiction"/>
    <n v="0"/>
    <s v="no backers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x v="0"/>
    <n v="1415392207"/>
    <n v="1411500607"/>
    <b v="0"/>
    <n v="81"/>
    <b v="0"/>
    <s v="film &amp; video/science fiction"/>
    <n v="10"/>
    <n v="94.506200000000007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x v="0"/>
    <n v="1464715860"/>
    <n v="1462130584"/>
    <b v="0"/>
    <n v="0"/>
    <b v="0"/>
    <s v="film &amp; video/science fiction"/>
    <n v="0"/>
    <s v="no backers"/>
    <x v="0"/>
    <x v="2"/>
  </r>
  <r>
    <n v="134"/>
    <s v="MARLEY'S GHOST (AMBASSADORS OF STEAM) (Canceled)"/>
    <s v="steampunk  remake of &quot;a Christmas carol&quot;"/>
    <n v="5000"/>
    <n v="0"/>
    <x v="1"/>
    <x v="0"/>
    <x v="0"/>
    <n v="1441386000"/>
    <n v="1438811418"/>
    <b v="0"/>
    <n v="0"/>
    <b v="0"/>
    <s v="film &amp; video/science fiction"/>
    <n v="0"/>
    <s v="no backers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x v="0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x v="0"/>
    <n v="1431771360"/>
    <n v="1427968234"/>
    <b v="0"/>
    <n v="0"/>
    <b v="0"/>
    <s v="film &amp; video/science fiction"/>
    <n v="0"/>
    <s v="no backers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x v="7"/>
    <n v="1444657593"/>
    <n v="1440337593"/>
    <b v="0"/>
    <n v="0"/>
    <b v="0"/>
    <s v="film &amp; video/science fiction"/>
    <n v="0"/>
    <s v="no backers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x v="0"/>
    <n v="1438405140"/>
    <n v="1435731041"/>
    <b v="0"/>
    <n v="58"/>
    <b v="0"/>
    <s v="film &amp; video/science fiction"/>
    <n v="3"/>
    <n v="81.241399999999999"/>
    <x v="0"/>
    <x v="2"/>
  </r>
  <r>
    <n v="139"/>
    <s v="Roman Dead (Canceled)"/>
    <s v="When  Rome is infected with a zombie plague, Lucius Agrippa and a small group fights for survival"/>
    <n v="500"/>
    <n v="500"/>
    <x v="1"/>
    <x v="0"/>
    <x v="0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x v="0"/>
    <n v="1426823132"/>
    <n v="1424234732"/>
    <b v="0"/>
    <n v="0"/>
    <b v="0"/>
    <s v="film &amp; video/science fiction"/>
    <n v="0"/>
    <s v="no backers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x v="0"/>
    <n v="1433043623"/>
    <n v="1429155623"/>
    <b v="0"/>
    <n v="28"/>
    <b v="0"/>
    <s v="film &amp; video/science fiction"/>
    <n v="11"/>
    <n v="46.178600000000003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x v="0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x v="2"/>
    <n v="1472882100"/>
    <n v="1467941542"/>
    <b v="0"/>
    <n v="0"/>
    <b v="0"/>
    <s v="film &amp; video/science fiction"/>
    <n v="0"/>
    <s v="no backers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x v="5"/>
    <n v="1428945472"/>
    <n v="1423765072"/>
    <b v="0"/>
    <n v="37"/>
    <b v="0"/>
    <s v="film &amp; video/science fiction"/>
    <n v="28"/>
    <n v="55.945900000000002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x v="0"/>
    <n v="1439298052"/>
    <n v="1436965252"/>
    <b v="0"/>
    <n v="9"/>
    <b v="0"/>
    <s v="film &amp; video/science fiction"/>
    <n v="8"/>
    <n v="37.555599999999998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x v="0"/>
    <n v="1484698998"/>
    <n v="1479514998"/>
    <b v="0"/>
    <n v="3"/>
    <b v="0"/>
    <s v="film &amp; video/science fiction"/>
    <n v="1"/>
    <n v="38.333300000000001"/>
    <x v="0"/>
    <x v="2"/>
  </r>
  <r>
    <n v="147"/>
    <s v="Consumed (Static Air) (Canceled)"/>
    <s v="Film makers catch live footage beyond their wildest dreams."/>
    <n v="7000"/>
    <n v="0"/>
    <x v="1"/>
    <x v="1"/>
    <x v="1"/>
    <n v="1420741080"/>
    <n v="1417026340"/>
    <b v="0"/>
    <n v="0"/>
    <b v="0"/>
    <s v="film &amp; video/science fiction"/>
    <n v="0"/>
    <s v="no backers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x v="0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x v="0"/>
    <n v="1419494400"/>
    <n v="1416888470"/>
    <b v="0"/>
    <n v="6"/>
    <b v="0"/>
    <s v="film &amp; video/science fiction"/>
    <n v="1"/>
    <n v="15.333299999999999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x v="0"/>
    <n v="1432612382"/>
    <n v="1427428382"/>
    <b v="0"/>
    <n v="67"/>
    <b v="0"/>
    <s v="film &amp; video/science fiction"/>
    <n v="23"/>
    <n v="449.43279999999999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x v="2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x v="0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x v="0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x v="0"/>
    <n v="1433336895"/>
    <n v="1429621695"/>
    <b v="0"/>
    <n v="3"/>
    <b v="0"/>
    <s v="film &amp; video/science fiction"/>
    <n v="3"/>
    <n v="13.333299999999999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x v="0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x v="5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x v="0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x v="0"/>
    <n v="1413942628"/>
    <n v="1411350628"/>
    <b v="0"/>
    <n v="0"/>
    <b v="0"/>
    <s v="film &amp; video/science fiction"/>
    <n v="0"/>
    <s v="no backers"/>
    <x v="0"/>
    <x v="2"/>
  </r>
  <r>
    <n v="159"/>
    <s v="Rosette: Sci-Fi/Action Feature Film to Cast Hollywood Talent"/>
    <s v="Love, Robots... and Time Travel._x000d_Rosette: A Sci-Fi/Action/Adventure Feature Film, set to cast three A-list Hollywood actors."/>
    <n v="500000"/>
    <n v="10"/>
    <x v="1"/>
    <x v="0"/>
    <x v="0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x v="0"/>
    <n v="1439675691"/>
    <n v="1434491691"/>
    <b v="0"/>
    <n v="0"/>
    <b v="0"/>
    <s v="film &amp; video/drama"/>
    <n v="0"/>
    <s v="no backers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x v="0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x v="0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d_This will be the most comprehensive portrayal EVER of US. THEN."/>
    <n v="2000000"/>
    <n v="0"/>
    <x v="2"/>
    <x v="0"/>
    <x v="0"/>
    <n v="1443657600"/>
    <n v="1440716654"/>
    <b v="0"/>
    <n v="0"/>
    <b v="0"/>
    <s v="film &amp; video/drama"/>
    <n v="0"/>
    <s v="no backers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x v="0"/>
    <n v="1411150701"/>
    <n v="1405966701"/>
    <b v="0"/>
    <n v="7"/>
    <b v="0"/>
    <s v="film &amp; video/drama"/>
    <n v="1"/>
    <n v="91.428600000000003"/>
    <x v="0"/>
    <x v="3"/>
  </r>
  <r>
    <n v="165"/>
    <s v="NET"/>
    <s v="A teacher. A boy. The beach and a heatwave that drove them all insane."/>
    <n v="17000"/>
    <n v="0"/>
    <x v="2"/>
    <x v="1"/>
    <x v="1"/>
    <n v="1452613724"/>
    <n v="1450021724"/>
    <b v="0"/>
    <n v="0"/>
    <b v="0"/>
    <s v="film &amp; video/drama"/>
    <n v="0"/>
    <s v="no backers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x v="0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x v="0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x v="0"/>
    <n v="1426791770"/>
    <n v="1424203370"/>
    <b v="0"/>
    <n v="3"/>
    <b v="0"/>
    <s v="film &amp; video/drama"/>
    <n v="4"/>
    <n v="108.33329999999999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x v="1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x v="0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x v="0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x v="0"/>
    <n v="1426753723"/>
    <n v="1423733323"/>
    <b v="0"/>
    <n v="0"/>
    <b v="0"/>
    <s v="film &amp; video/drama"/>
    <n v="0"/>
    <s v="no backers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x v="1"/>
    <n v="1425131108"/>
    <n v="1422539108"/>
    <b v="0"/>
    <n v="0"/>
    <b v="0"/>
    <s v="film &amp; video/drama"/>
    <n v="0"/>
    <s v="no backers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x v="3"/>
    <n v="1431108776"/>
    <n v="1425924776"/>
    <b v="0"/>
    <n v="0"/>
    <b v="0"/>
    <s v="film &amp; video/drama"/>
    <n v="0"/>
    <s v="no backers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x v="1"/>
    <n v="1409337611"/>
    <n v="1407177611"/>
    <b v="0"/>
    <n v="26"/>
    <b v="0"/>
    <s v="film &amp; video/drama"/>
    <n v="6"/>
    <n v="49.884599999999999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x v="0"/>
    <n v="1438803999"/>
    <n v="1436211999"/>
    <b v="0"/>
    <n v="0"/>
    <b v="0"/>
    <s v="film &amp; video/drama"/>
    <n v="0"/>
    <s v="no backers"/>
    <x v="0"/>
    <x v="3"/>
  </r>
  <r>
    <n v="177"/>
    <s v="The Good Samaritan"/>
    <s v="I'm making a modern day version of the bible story &quot; The Good Samaritan&quot;"/>
    <n v="450"/>
    <n v="180"/>
    <x v="2"/>
    <x v="0"/>
    <x v="0"/>
    <n v="1427155726"/>
    <n v="1425690526"/>
    <b v="0"/>
    <n v="7"/>
    <b v="0"/>
    <s v="film &amp; video/drama"/>
    <n v="40"/>
    <n v="25.71430000000000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x v="3"/>
    <n v="1448582145"/>
    <n v="1445986545"/>
    <b v="0"/>
    <n v="0"/>
    <b v="0"/>
    <s v="film &amp; video/drama"/>
    <n v="0"/>
    <s v="no backers"/>
    <x v="0"/>
    <x v="3"/>
  </r>
  <r>
    <n v="179"/>
    <s v="Sustain: A Film About Survival"/>
    <s v="A feature-length film about how three people survive in a diseased world."/>
    <n v="1000"/>
    <n v="200"/>
    <x v="2"/>
    <x v="0"/>
    <x v="0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x v="1"/>
    <n v="1428951600"/>
    <n v="1425512843"/>
    <b v="0"/>
    <n v="13"/>
    <b v="0"/>
    <s v="film &amp; video/drama"/>
    <n v="33"/>
    <n v="30.8462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x v="1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x v="0"/>
    <n v="1483748232"/>
    <n v="1481156232"/>
    <b v="0"/>
    <n v="0"/>
    <b v="0"/>
    <s v="film &amp; video/drama"/>
    <n v="0"/>
    <s v="no backers"/>
    <x v="0"/>
    <x v="3"/>
  </r>
  <r>
    <n v="183"/>
    <s v="Three Little Words"/>
    <s v="Don't kill me until I meet my Dad"/>
    <n v="12500"/>
    <n v="4482"/>
    <x v="2"/>
    <x v="1"/>
    <x v="1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x v="5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x v="8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x v="0"/>
    <n v="1488571200"/>
    <n v="1485977434"/>
    <b v="0"/>
    <n v="0"/>
    <b v="0"/>
    <s v="film &amp; video/drama"/>
    <n v="0"/>
    <s v="no backers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x v="0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x v="0"/>
    <n v="1409891015"/>
    <n v="1407299015"/>
    <b v="0"/>
    <n v="0"/>
    <b v="0"/>
    <s v="film &amp; video/drama"/>
    <n v="0"/>
    <s v="no backers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x v="0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x v="0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x v="2"/>
    <n v="1443782138"/>
    <n v="1440326138"/>
    <b v="0"/>
    <n v="3"/>
    <b v="0"/>
    <s v="film &amp; video/drama"/>
    <n v="5"/>
    <n v="83.333299999999994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x v="0"/>
    <n v="1413572432"/>
    <n v="1410980432"/>
    <b v="0"/>
    <n v="3"/>
    <b v="0"/>
    <s v="film &amp; video/drama"/>
    <n v="0"/>
    <n v="5.6666999999999996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x v="1"/>
    <n v="1417217166"/>
    <n v="1412029566"/>
    <b v="0"/>
    <n v="0"/>
    <b v="0"/>
    <s v="film &amp; video/drama"/>
    <n v="0"/>
    <s v="no backers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x v="1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x v="0"/>
    <n v="1436544332"/>
    <n v="1431360332"/>
    <b v="0"/>
    <n v="0"/>
    <b v="0"/>
    <s v="film &amp; video/drama"/>
    <n v="0"/>
    <s v="no backers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x v="1"/>
    <n v="1444510800"/>
    <n v="1442062898"/>
    <b v="0"/>
    <n v="19"/>
    <b v="0"/>
    <s v="film &amp; video/drama"/>
    <n v="42"/>
    <n v="77.1053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x v="1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x v="0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x v="0"/>
    <n v="1472698702"/>
    <n v="1470106702"/>
    <b v="0"/>
    <n v="0"/>
    <b v="0"/>
    <s v="film &amp; video/drama"/>
    <n v="0"/>
    <s v="no backers"/>
    <x v="0"/>
    <x v="3"/>
  </r>
  <r>
    <n v="200"/>
    <s v="The Crossing Shore"/>
    <s v="A film dedicated to an AAF Pilot's struggle to survive behind enemy lines during WWII."/>
    <n v="6000"/>
    <n v="1571.55"/>
    <x v="2"/>
    <x v="0"/>
    <x v="0"/>
    <n v="1410746403"/>
    <n v="1408154403"/>
    <b v="0"/>
    <n v="18"/>
    <b v="0"/>
    <s v="film &amp; video/drama"/>
    <n v="26"/>
    <n v="87.308300000000003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x v="0"/>
    <n v="1423424329"/>
    <n v="1421696329"/>
    <b v="0"/>
    <n v="7"/>
    <b v="0"/>
    <s v="film &amp; video/drama"/>
    <n v="58"/>
    <n v="54.285699999999999"/>
    <x v="0"/>
    <x v="3"/>
  </r>
  <r>
    <n v="202"/>
    <s v="Modern Gangsters"/>
    <s v="new web series created by jonney terry"/>
    <n v="6000"/>
    <n v="0"/>
    <x v="2"/>
    <x v="0"/>
    <x v="0"/>
    <n v="1444337940"/>
    <n v="1441750564"/>
    <b v="0"/>
    <n v="0"/>
    <b v="0"/>
    <s v="film &amp; video/drama"/>
    <n v="0"/>
    <s v="no backers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x v="1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x v="2"/>
    <n v="1470319203"/>
    <n v="1467727203"/>
    <b v="0"/>
    <n v="1293"/>
    <b v="0"/>
    <s v="film &amp; video/drama"/>
    <n v="51"/>
    <n v="117.6837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x v="0"/>
    <n v="1444144222"/>
    <n v="1441120222"/>
    <b v="0"/>
    <n v="17"/>
    <b v="0"/>
    <s v="film &amp; video/drama"/>
    <n v="16"/>
    <n v="76.470600000000005"/>
    <x v="0"/>
    <x v="3"/>
  </r>
  <r>
    <n v="206"/>
    <s v="Blood Bond Movie Development"/>
    <s v="A love story featuring adoption,struggle,dysfunction,grace, healing, and restoration."/>
    <n v="12700"/>
    <n v="0"/>
    <x v="2"/>
    <x v="0"/>
    <x v="0"/>
    <n v="1470441983"/>
    <n v="1468627583"/>
    <b v="0"/>
    <n v="0"/>
    <b v="0"/>
    <s v="film &amp; video/drama"/>
    <n v="0"/>
    <s v="no backers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x v="5"/>
    <n v="1420346638"/>
    <n v="1417754638"/>
    <b v="0"/>
    <n v="13"/>
    <b v="0"/>
    <s v="film &amp; video/drama"/>
    <n v="15"/>
    <n v="163.84620000000001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x v="2"/>
    <n v="1418719967"/>
    <n v="1416127967"/>
    <b v="0"/>
    <n v="0"/>
    <b v="0"/>
    <s v="film &amp; video/drama"/>
    <n v="0"/>
    <s v="no backers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x v="0"/>
    <n v="1436566135"/>
    <n v="1433974135"/>
    <b v="0"/>
    <n v="0"/>
    <b v="0"/>
    <s v="film &amp; video/drama"/>
    <n v="0"/>
    <s v="no backers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x v="0"/>
    <n v="1443675600"/>
    <n v="1441157592"/>
    <b v="0"/>
    <n v="33"/>
    <b v="0"/>
    <s v="film &amp; video/drama"/>
    <n v="25"/>
    <n v="91.818200000000004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x v="0"/>
    <n v="1442634617"/>
    <n v="1440042617"/>
    <b v="0"/>
    <n v="12"/>
    <b v="0"/>
    <s v="film &amp; video/drama"/>
    <n v="45"/>
    <n v="185.83330000000001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x v="0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x v="0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x v="0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x v="1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x v="0"/>
    <n v="1429740037"/>
    <n v="1425423637"/>
    <b v="0"/>
    <n v="84"/>
    <b v="0"/>
    <s v="film &amp; video/drama"/>
    <n v="56"/>
    <n v="331.53829999999999"/>
    <x v="0"/>
    <x v="3"/>
  </r>
  <r>
    <n v="217"/>
    <s v="Bitch"/>
    <s v="A roadmovie by paw"/>
    <n v="100000"/>
    <n v="11943"/>
    <x v="2"/>
    <x v="11"/>
    <x v="9"/>
    <n v="1419780149"/>
    <n v="1417101749"/>
    <b v="0"/>
    <n v="38"/>
    <b v="0"/>
    <s v="film &amp; video/drama"/>
    <n v="12"/>
    <n v="314.28949999999998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x v="0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x v="0"/>
    <n v="1459493940"/>
    <n v="1456732225"/>
    <b v="0"/>
    <n v="76"/>
    <b v="0"/>
    <s v="film &amp; video/drama"/>
    <n v="18"/>
    <n v="115.9868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x v="0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x v="0"/>
    <n v="1427569564"/>
    <n v="1422389164"/>
    <b v="0"/>
    <n v="0"/>
    <b v="0"/>
    <s v="film &amp; video/drama"/>
    <n v="0"/>
    <s v="no backers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x v="0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x v="0"/>
    <n v="1463879100"/>
    <n v="1461287350"/>
    <b v="0"/>
    <n v="0"/>
    <b v="0"/>
    <s v="film &amp; video/drama"/>
    <n v="0"/>
    <s v="no backers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x v="2"/>
    <n v="1436506726"/>
    <n v="1431322726"/>
    <b v="0"/>
    <n v="0"/>
    <b v="0"/>
    <s v="film &amp; video/drama"/>
    <n v="0"/>
    <s v="no backers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x v="0"/>
    <n v="1460153054"/>
    <n v="1457564654"/>
    <b v="0"/>
    <n v="0"/>
    <b v="0"/>
    <s v="film &amp; video/drama"/>
    <n v="0"/>
    <s v="no backers"/>
    <x v="0"/>
    <x v="3"/>
  </r>
  <r>
    <n v="226"/>
    <s v="MAGGIE Film"/>
    <s v="A TRUE STORY OF DOMESTIC VILOLENCE THAT SEEKS TO OFFER THE VIEWER OUTLEST OF SUPPORT."/>
    <n v="29000"/>
    <n v="250"/>
    <x v="2"/>
    <x v="1"/>
    <x v="1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x v="0"/>
    <n v="1436477241"/>
    <n v="1433885241"/>
    <b v="0"/>
    <n v="0"/>
    <b v="0"/>
    <s v="film &amp; video/drama"/>
    <n v="0"/>
    <s v="no backers"/>
    <x v="0"/>
    <x v="3"/>
  </r>
  <r>
    <n v="228"/>
    <s v="Facets of a Geek life"/>
    <s v="I am making a film from one one of my books called facets of a Geek life."/>
    <n v="8000"/>
    <n v="0"/>
    <x v="2"/>
    <x v="1"/>
    <x v="1"/>
    <n v="1433176105"/>
    <n v="1427992105"/>
    <b v="0"/>
    <n v="0"/>
    <b v="0"/>
    <s v="film &amp; video/drama"/>
    <n v="0"/>
    <s v="no backers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x v="3"/>
    <n v="1455402297"/>
    <n v="1452810297"/>
    <b v="0"/>
    <n v="0"/>
    <b v="0"/>
    <s v="film &amp; video/drama"/>
    <n v="0"/>
    <s v="no backers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x v="0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x v="0"/>
    <n v="1451775651"/>
    <n v="1449183651"/>
    <b v="0"/>
    <n v="0"/>
    <b v="0"/>
    <s v="film &amp; video/drama"/>
    <n v="0"/>
    <s v="no backers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x v="1"/>
    <n v="1425066546"/>
    <n v="1422474546"/>
    <b v="0"/>
    <n v="7"/>
    <b v="0"/>
    <s v="film &amp; video/drama"/>
    <n v="3"/>
    <n v="15.7143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x v="0"/>
    <n v="1475185972"/>
    <n v="1472593972"/>
    <b v="0"/>
    <n v="0"/>
    <b v="0"/>
    <s v="film &amp; video/drama"/>
    <n v="0"/>
    <s v="no backers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x v="0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x v="0"/>
    <n v="1436478497"/>
    <n v="1433886497"/>
    <b v="0"/>
    <n v="0"/>
    <b v="0"/>
    <s v="film &amp; video/drama"/>
    <n v="0"/>
    <s v="no backers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x v="0"/>
    <n v="1451952000"/>
    <n v="1447380099"/>
    <b v="0"/>
    <n v="0"/>
    <b v="0"/>
    <s v="film &amp; video/drama"/>
    <n v="0"/>
    <s v="no backers"/>
    <x v="0"/>
    <x v="3"/>
  </r>
  <r>
    <n v="237"/>
    <s v="Making The Choice"/>
    <s v="Making The Choice is a christian short film series."/>
    <n v="15000"/>
    <n v="50"/>
    <x v="2"/>
    <x v="0"/>
    <x v="0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x v="0"/>
    <n v="1483088400"/>
    <n v="1481324760"/>
    <b v="0"/>
    <n v="0"/>
    <b v="0"/>
    <s v="film &amp; video/drama"/>
    <n v="0"/>
    <s v="no backers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x v="2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x v="0"/>
    <n v="1367773211"/>
    <n v="1363885211"/>
    <b v="1"/>
    <n v="137"/>
    <b v="1"/>
    <s v="film &amp; video/documentary"/>
    <n v="108"/>
    <n v="117.8476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x v="0"/>
    <n v="1419180304"/>
    <n v="1415292304"/>
    <b v="1"/>
    <n v="376"/>
    <b v="1"/>
    <s v="film &amp; video/documentary"/>
    <n v="113"/>
    <n v="109.04259999999999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x v="0"/>
    <n v="1324381790"/>
    <n v="1321357790"/>
    <b v="1"/>
    <n v="202"/>
    <b v="1"/>
    <s v="film &amp; video/documentary"/>
    <n v="113"/>
    <n v="73.019800000000004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x v="0"/>
    <n v="1393031304"/>
    <n v="1390439304"/>
    <b v="1"/>
    <n v="328"/>
    <b v="1"/>
    <s v="film &amp; video/documentary"/>
    <n v="103"/>
    <n v="78.195099999999996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x v="0"/>
    <n v="1268723160"/>
    <n v="1265269559"/>
    <b v="1"/>
    <n v="84"/>
    <b v="1"/>
    <s v="film &amp; video/documentary"/>
    <n v="114"/>
    <n v="47.398800000000001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x v="0"/>
    <n v="1345079785"/>
    <n v="1342487785"/>
    <b v="1"/>
    <n v="96"/>
    <b v="1"/>
    <s v="film &amp; video/documentary"/>
    <n v="104"/>
    <n v="54.020800000000001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x v="0"/>
    <n v="1292665405"/>
    <n v="1288341805"/>
    <b v="1"/>
    <n v="223"/>
    <b v="1"/>
    <s v="film &amp; video/documentary"/>
    <n v="305"/>
    <n v="68.488799999999998"/>
    <x v="0"/>
    <x v="4"/>
  </r>
  <r>
    <n v="247"/>
    <s v="Deja-Vu: Dissecting Memory on Camera"/>
    <s v="A young neuroscientist attempts to reconnect with his ailing father by obsessively studying old family footage._x000d_"/>
    <n v="5000"/>
    <n v="6705"/>
    <x v="0"/>
    <x v="0"/>
    <x v="0"/>
    <n v="1287200340"/>
    <n v="1284042614"/>
    <b v="1"/>
    <n v="62"/>
    <b v="1"/>
    <s v="film &amp; video/documentary"/>
    <n v="134"/>
    <n v="108.1452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x v="0"/>
    <n v="1325961309"/>
    <n v="1322073309"/>
    <b v="1"/>
    <n v="146"/>
    <b v="1"/>
    <s v="film &amp; video/documentary"/>
    <n v="101"/>
    <n v="589.95209999999997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x v="0"/>
    <n v="1282498800"/>
    <n v="1275603020"/>
    <b v="1"/>
    <n v="235"/>
    <b v="1"/>
    <s v="film &amp; video/documentary"/>
    <n v="113"/>
    <n v="48.051099999999998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x v="0"/>
    <n v="1370525691"/>
    <n v="1367933691"/>
    <b v="1"/>
    <n v="437"/>
    <b v="1"/>
    <s v="film &amp; video/documentary"/>
    <n v="106"/>
    <n v="72.482799999999997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x v="0"/>
    <n v="1337194800"/>
    <n v="1334429646"/>
    <b v="1"/>
    <n v="77"/>
    <b v="1"/>
    <s v="film &amp; video/documentary"/>
    <n v="126"/>
    <n v="57.0779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x v="0"/>
    <n v="1275364740"/>
    <n v="1269878058"/>
    <b v="1"/>
    <n v="108"/>
    <b v="1"/>
    <s v="film &amp; video/documentary"/>
    <n v="185"/>
    <n v="85.444400000000002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x v="0"/>
    <n v="1329320235"/>
    <n v="1326728235"/>
    <b v="1"/>
    <n v="7"/>
    <b v="1"/>
    <s v="film &amp; video/documentary"/>
    <n v="101"/>
    <n v="215.8571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x v="0"/>
    <n v="1445047200"/>
    <n v="1442443910"/>
    <b v="1"/>
    <n v="314"/>
    <b v="1"/>
    <s v="film &amp; video/documentary"/>
    <n v="117"/>
    <n v="89.386399999999995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x v="0"/>
    <n v="1300275482"/>
    <n v="1297687082"/>
    <b v="1"/>
    <n v="188"/>
    <b v="1"/>
    <s v="film &amp; video/documentary"/>
    <n v="107"/>
    <n v="45.418399999999998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x v="0"/>
    <n v="1363458467"/>
    <n v="1360866467"/>
    <b v="1"/>
    <n v="275"/>
    <b v="1"/>
    <s v="film &amp; video/documentary"/>
    <n v="139"/>
    <n v="65.756399999999999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x v="0"/>
    <n v="1463670162"/>
    <n v="1461078162"/>
    <b v="1"/>
    <n v="560"/>
    <b v="1"/>
    <s v="film &amp; video/documentary"/>
    <n v="107"/>
    <n v="66.70409999999999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x v="0"/>
    <n v="1308359666"/>
    <n v="1305767666"/>
    <b v="1"/>
    <n v="688"/>
    <b v="1"/>
    <s v="film &amp; video/documentary"/>
    <n v="191"/>
    <n v="83.3459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x v="0"/>
    <n v="1428514969"/>
    <n v="1425922969"/>
    <b v="1"/>
    <n v="942"/>
    <b v="1"/>
    <s v="film &amp; video/documentary"/>
    <n v="132"/>
    <n v="105.0461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x v="0"/>
    <n v="1279360740"/>
    <n v="1275415679"/>
    <b v="1"/>
    <n v="88"/>
    <b v="1"/>
    <s v="film &amp; video/documentary"/>
    <n v="106"/>
    <n v="120.9091"/>
    <x v="0"/>
    <x v="4"/>
  </r>
  <r>
    <n v="261"/>
    <s v="Empires: The Film"/>
    <s v="Empires explores the impact of networks on histories and philosophies of political thought."/>
    <n v="20000"/>
    <n v="21480"/>
    <x v="0"/>
    <x v="0"/>
    <x v="0"/>
    <n v="1339080900"/>
    <n v="1334783704"/>
    <b v="1"/>
    <n v="220"/>
    <b v="1"/>
    <s v="film &amp; video/documentary"/>
    <n v="107"/>
    <n v="97.636399999999995"/>
    <x v="0"/>
    <x v="4"/>
  </r>
  <r>
    <n v="262"/>
    <s v="The Last Cosmonaut"/>
    <s v="He can never die. He will live forever. He is the last cosmonaut, and this is his story."/>
    <n v="2500"/>
    <n v="6000"/>
    <x v="0"/>
    <x v="0"/>
    <x v="0"/>
    <n v="1298699828"/>
    <n v="1294811828"/>
    <b v="1"/>
    <n v="145"/>
    <b v="1"/>
    <s v="film &amp; video/documentary"/>
    <n v="240"/>
    <n v="41.379300000000001"/>
    <x v="0"/>
    <x v="4"/>
  </r>
  <r>
    <n v="263"/>
    <s v="AMERICAN WINTER: A Documentary Film"/>
    <s v="We need $75,000 to finish this film on families struggling in the worst_x000d_economy in 80 years, while facing huge cuts to social services."/>
    <n v="25000"/>
    <n v="29520.27"/>
    <x v="0"/>
    <x v="0"/>
    <x v="0"/>
    <n v="1348786494"/>
    <n v="1346194494"/>
    <b v="1"/>
    <n v="963"/>
    <b v="1"/>
    <s v="film &amp; video/documentary"/>
    <n v="118"/>
    <n v="30.654499999999999"/>
    <x v="0"/>
    <x v="4"/>
  </r>
  <r>
    <n v="264"/>
    <s v="A Moment in Her Story,  1970s Boston Women's Movement"/>
    <s v="The U.S. women's movement changed the social and cultural dialog_x000d_in this country and Boston was one of the centers of this movement."/>
    <n v="5000"/>
    <n v="5910"/>
    <x v="0"/>
    <x v="0"/>
    <x v="0"/>
    <n v="1336747995"/>
    <n v="1334155995"/>
    <b v="1"/>
    <n v="91"/>
    <b v="1"/>
    <s v="film &amp; video/documentary"/>
    <n v="118"/>
    <n v="64.945099999999996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x v="0"/>
    <n v="1273522560"/>
    <n v="1269928430"/>
    <b v="1"/>
    <n v="58"/>
    <b v="1"/>
    <s v="film &amp; video/documentary"/>
    <n v="111"/>
    <n v="95.77589999999999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x v="0"/>
    <n v="1271994660"/>
    <n v="1264565507"/>
    <b v="1"/>
    <n v="36"/>
    <b v="1"/>
    <s v="film &amp; video/documentary"/>
    <n v="146"/>
    <n v="40.416699999999999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x v="1"/>
    <n v="1403693499"/>
    <n v="1401101499"/>
    <b v="1"/>
    <n v="165"/>
    <b v="1"/>
    <s v="film &amp; video/documentary"/>
    <n v="132"/>
    <n v="78.578400000000002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x v="0"/>
    <n v="1320640778"/>
    <n v="1316749178"/>
    <b v="1"/>
    <n v="111"/>
    <b v="1"/>
    <s v="film &amp; video/documentary"/>
    <n v="111"/>
    <n v="50.180199999999999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x v="2"/>
    <n v="1487738622"/>
    <n v="1485146622"/>
    <b v="1"/>
    <n v="1596"/>
    <b v="1"/>
    <s v="film &amp; video/documentary"/>
    <n v="147"/>
    <n v="92.2517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x v="0"/>
    <n v="1306296000"/>
    <n v="1301950070"/>
    <b v="1"/>
    <n v="61"/>
    <b v="1"/>
    <s v="film &amp; video/documentary"/>
    <n v="153"/>
    <n v="57.540999999999997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x v="0"/>
    <n v="1388649600"/>
    <n v="1386123861"/>
    <b v="1"/>
    <n v="287"/>
    <b v="1"/>
    <s v="film &amp; video/documentary"/>
    <n v="105"/>
    <n v="109.4216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x v="0"/>
    <n v="1272480540"/>
    <n v="1267220191"/>
    <b v="1"/>
    <n v="65"/>
    <b v="1"/>
    <s v="film &amp; video/documentary"/>
    <n v="177"/>
    <n v="81.892499999999998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x v="0"/>
    <n v="1309694266"/>
    <n v="1307102266"/>
    <b v="1"/>
    <n v="118"/>
    <b v="1"/>
    <s v="film &amp; video/documentary"/>
    <n v="108"/>
    <n v="45.667700000000004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x v="0"/>
    <n v="1333609140"/>
    <n v="1330638829"/>
    <b v="1"/>
    <n v="113"/>
    <b v="1"/>
    <s v="film &amp; video/documentary"/>
    <n v="156"/>
    <n v="55.221200000000003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x v="0"/>
    <n v="1352511966"/>
    <n v="1349916366"/>
    <b v="1"/>
    <n v="332"/>
    <b v="1"/>
    <s v="film &amp; video/documentary"/>
    <n v="108"/>
    <n v="65.298199999999994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x v="0"/>
    <n v="1335574674"/>
    <n v="1330394274"/>
    <b v="1"/>
    <n v="62"/>
    <b v="1"/>
    <s v="film &amp; video/documentary"/>
    <n v="148"/>
    <n v="95.22580000000000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x v="0"/>
    <n v="1432416219"/>
    <n v="1429824219"/>
    <b v="1"/>
    <n v="951"/>
    <b v="1"/>
    <s v="film &amp; video/documentary"/>
    <n v="110"/>
    <n v="75.44480000000000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x v="0"/>
    <n v="1350003539"/>
    <n v="1347411539"/>
    <b v="1"/>
    <n v="415"/>
    <b v="1"/>
    <s v="film &amp; video/documentary"/>
    <n v="150"/>
    <n v="97.816900000000004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x v="0"/>
    <n v="1488160860"/>
    <n v="1485237096"/>
    <b v="1"/>
    <n v="305"/>
    <b v="1"/>
    <s v="film &amp; video/documentary"/>
    <n v="157"/>
    <n v="87.685599999999994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x v="0"/>
    <n v="1401459035"/>
    <n v="1397571035"/>
    <b v="1"/>
    <n v="2139"/>
    <b v="1"/>
    <s v="film &amp; video/documentary"/>
    <n v="156"/>
    <n v="54.748899999999999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x v="0"/>
    <n v="1249932360"/>
    <n v="1242532513"/>
    <b v="1"/>
    <n v="79"/>
    <b v="1"/>
    <s v="film &amp; video/documentary"/>
    <n v="121"/>
    <n v="83.953400000000002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x v="0"/>
    <n v="1266876000"/>
    <n v="1263679492"/>
    <b v="1"/>
    <n v="179"/>
    <b v="1"/>
    <s v="film &amp; video/documentary"/>
    <n v="101"/>
    <n v="254.38550000000001"/>
    <x v="0"/>
    <x v="4"/>
  </r>
  <r>
    <n v="283"/>
    <s v="SOLE SURVIVOR"/>
    <s v="What is the impact of survivorship on the human condition?"/>
    <n v="18000"/>
    <n v="20569.05"/>
    <x v="0"/>
    <x v="0"/>
    <x v="0"/>
    <n v="1306904340"/>
    <n v="1305219744"/>
    <b v="1"/>
    <n v="202"/>
    <b v="1"/>
    <s v="film &amp; video/documentary"/>
    <n v="114"/>
    <n v="101.827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x v="0"/>
    <n v="1327167780"/>
    <n v="1325007780"/>
    <b v="1"/>
    <n v="760"/>
    <b v="1"/>
    <s v="film &amp; video/documentary"/>
    <n v="105"/>
    <n v="55.066400000000002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x v="0"/>
    <n v="1379614128"/>
    <n v="1377022128"/>
    <b v="1"/>
    <n v="563"/>
    <b v="1"/>
    <s v="film &amp; video/documentary"/>
    <n v="229"/>
    <n v="56.901400000000002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x v="0"/>
    <n v="1364236524"/>
    <n v="1360352124"/>
    <b v="1"/>
    <n v="135"/>
    <b v="1"/>
    <s v="film &amp; video/documentary"/>
    <n v="109"/>
    <n v="121.28149999999999"/>
    <x v="0"/>
    <x v="4"/>
  </r>
  <r>
    <n v="287"/>
    <s v="In Country: A Documentary Film (POSTPRODUCTION)"/>
    <s v="War is hell. Why would anyone want to spend their weekends there?"/>
    <n v="15000"/>
    <n v="26445"/>
    <x v="0"/>
    <x v="0"/>
    <x v="0"/>
    <n v="1351828800"/>
    <n v="1349160018"/>
    <b v="1"/>
    <n v="290"/>
    <b v="1"/>
    <s v="film &amp; video/documentary"/>
    <n v="176"/>
    <n v="91.189700000000002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x v="0"/>
    <n v="1340683393"/>
    <n v="1337659393"/>
    <b v="1"/>
    <n v="447"/>
    <b v="1"/>
    <s v="film &amp; video/documentary"/>
    <n v="103"/>
    <n v="115.4481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x v="1"/>
    <n v="1383389834"/>
    <n v="1380797834"/>
    <b v="1"/>
    <n v="232"/>
    <b v="1"/>
    <s v="film &amp; video/documentary"/>
    <n v="105"/>
    <n v="67.77160000000000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x v="0"/>
    <n v="1296633540"/>
    <n v="1292316697"/>
    <b v="1"/>
    <n v="168"/>
    <b v="1"/>
    <s v="film &amp; video/documentary"/>
    <n v="107"/>
    <n v="28.5762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x v="0"/>
    <n v="1367366460"/>
    <n v="1365791246"/>
    <b v="1"/>
    <n v="128"/>
    <b v="1"/>
    <s v="film &amp; video/documentary"/>
    <n v="120"/>
    <n v="46.882800000000003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x v="0"/>
    <n v="1319860740"/>
    <n v="1317064599"/>
    <b v="1"/>
    <n v="493"/>
    <b v="1"/>
    <s v="film &amp; video/documentary"/>
    <n v="102"/>
    <n v="154.42230000000001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x v="0"/>
    <n v="1398009714"/>
    <n v="1395417714"/>
    <b v="1"/>
    <n v="131"/>
    <b v="1"/>
    <s v="film &amp; video/documentary"/>
    <n v="101"/>
    <n v="201.22139999999999"/>
    <x v="0"/>
    <x v="4"/>
  </r>
  <r>
    <n v="294"/>
    <s v="Spectacular Movements documentary film"/>
    <s v="An amazing journey in Bolivia in a theater-truck._x000d_The creative soul of social movements re-imagined._x000d_The art of the youth of Teatro Trono in action."/>
    <n v="5000"/>
    <n v="5000"/>
    <x v="0"/>
    <x v="0"/>
    <x v="0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x v="0"/>
    <n v="1383264000"/>
    <n v="1378080409"/>
    <b v="1"/>
    <n v="665"/>
    <b v="1"/>
    <s v="film &amp; video/documentary"/>
    <n v="133"/>
    <n v="100.08199999999999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x v="0"/>
    <n v="1347017083"/>
    <n v="1344857083"/>
    <b v="1"/>
    <n v="129"/>
    <b v="1"/>
    <s v="film &amp; video/documentary"/>
    <n v="119"/>
    <n v="230.0894999999999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x v="0"/>
    <n v="1430452740"/>
    <n v="1427390901"/>
    <b v="1"/>
    <n v="142"/>
    <b v="1"/>
    <s v="film &amp; video/documentary"/>
    <n v="101"/>
    <n v="141.7465"/>
    <x v="0"/>
    <x v="4"/>
  </r>
  <r>
    <n v="298"/>
    <s v="DisHonesty - A Documentary Feature Film"/>
    <s v="The truth is, we all lie - and by &quot;we,&quot; we mean everyone!"/>
    <n v="126000"/>
    <n v="137254.84"/>
    <x v="0"/>
    <x v="0"/>
    <x v="0"/>
    <n v="1399669200"/>
    <n v="1394536048"/>
    <b v="1"/>
    <n v="2436"/>
    <b v="1"/>
    <s v="film &amp; video/documentary"/>
    <n v="109"/>
    <n v="56.344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x v="0"/>
    <n v="1289975060"/>
    <n v="1287379460"/>
    <b v="1"/>
    <n v="244"/>
    <b v="1"/>
    <s v="film &amp; video/documentary"/>
    <n v="179"/>
    <n v="73.341200000000001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x v="0"/>
    <n v="1303686138"/>
    <n v="1301007738"/>
    <b v="1"/>
    <n v="298"/>
    <b v="1"/>
    <s v="film &amp; video/documentary"/>
    <n v="102"/>
    <n v="85.337800000000001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x v="0"/>
    <n v="1363711335"/>
    <n v="1360258935"/>
    <b v="1"/>
    <n v="251"/>
    <b v="1"/>
    <s v="film &amp; video/documentary"/>
    <n v="119"/>
    <n v="61.496200000000002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x v="0"/>
    <n v="1330115638"/>
    <n v="1327523638"/>
    <b v="1"/>
    <n v="108"/>
    <b v="1"/>
    <s v="film &amp; video/documentary"/>
    <n v="100"/>
    <n v="93.018500000000003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x v="0"/>
    <n v="1338601346"/>
    <n v="1336009346"/>
    <b v="1"/>
    <n v="82"/>
    <b v="1"/>
    <s v="film &amp; video/documentary"/>
    <n v="137"/>
    <n v="50.292700000000004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x v="0"/>
    <n v="1346464800"/>
    <n v="1343096197"/>
    <b v="1"/>
    <n v="74"/>
    <b v="1"/>
    <s v="film &amp; video/documentary"/>
    <n v="232"/>
    <n v="106.4324"/>
    <x v="0"/>
    <x v="4"/>
  </r>
  <r>
    <n v="305"/>
    <s v="My Friend Mott-ly"/>
    <s v="A documentary that I am making about the difficult, but inspiring, life of a late friend of mine."/>
    <n v="7500"/>
    <n v="9775"/>
    <x v="0"/>
    <x v="0"/>
    <x v="0"/>
    <n v="1331392049"/>
    <n v="1328800049"/>
    <b v="1"/>
    <n v="189"/>
    <b v="1"/>
    <s v="film &amp; video/documentary"/>
    <n v="130"/>
    <n v="51.7196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x v="0"/>
    <n v="1363806333"/>
    <n v="1362081933"/>
    <b v="1"/>
    <n v="80"/>
    <b v="1"/>
    <s v="film &amp; video/documentary"/>
    <n v="293"/>
    <n v="36.612499999999997"/>
    <x v="0"/>
    <x v="4"/>
  </r>
  <r>
    <n v="307"/>
    <s v="Grammar Revolution"/>
    <s v="Why is grammar important?"/>
    <n v="22000"/>
    <n v="24490"/>
    <x v="0"/>
    <x v="0"/>
    <x v="0"/>
    <n v="1360276801"/>
    <n v="1357684801"/>
    <b v="1"/>
    <n v="576"/>
    <b v="1"/>
    <s v="film &amp; video/documentary"/>
    <n v="111"/>
    <n v="42.51740000000000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x v="0"/>
    <n v="1299775210"/>
    <n v="1295887210"/>
    <b v="1"/>
    <n v="202"/>
    <b v="1"/>
    <s v="film &amp; video/documentary"/>
    <n v="106"/>
    <n v="62.712899999999998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x v="0"/>
    <n v="1346695334"/>
    <n v="1344880934"/>
    <b v="1"/>
    <n v="238"/>
    <b v="1"/>
    <s v="film &amp; video/documentary"/>
    <n v="119"/>
    <n v="89.957999999999998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x v="0"/>
    <n v="1319076000"/>
    <n v="1317788623"/>
    <b v="1"/>
    <n v="36"/>
    <b v="1"/>
    <s v="film &amp; video/documentary"/>
    <n v="104"/>
    <n v="28.924700000000001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x v="0"/>
    <n v="1325404740"/>
    <n v="1321852592"/>
    <b v="1"/>
    <n v="150"/>
    <b v="1"/>
    <s v="film &amp; video/documentary"/>
    <n v="104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x v="0"/>
    <n v="1365973432"/>
    <n v="1363381432"/>
    <b v="1"/>
    <n v="146"/>
    <b v="1"/>
    <s v="film &amp; video/documentary"/>
    <n v="112"/>
    <n v="61.301400000000001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x v="0"/>
    <n v="1281542340"/>
    <n v="1277702894"/>
    <b v="1"/>
    <n v="222"/>
    <b v="1"/>
    <s v="film &amp; video/documentary"/>
    <n v="105"/>
    <n v="80.202699999999993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x v="0"/>
    <n v="1362167988"/>
    <n v="1359575988"/>
    <b v="1"/>
    <n v="120"/>
    <b v="1"/>
    <s v="film &amp; video/documentary"/>
    <n v="385"/>
    <n v="32.095799999999997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x v="0"/>
    <n v="1345660334"/>
    <n v="1343068334"/>
    <b v="1"/>
    <n v="126"/>
    <b v="1"/>
    <s v="film &amp; video/documentary"/>
    <n v="101"/>
    <n v="200.88890000000001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x v="5"/>
    <n v="1418273940"/>
    <n v="1415398197"/>
    <b v="1"/>
    <n v="158"/>
    <b v="1"/>
    <s v="film &amp; video/documentary"/>
    <n v="114"/>
    <n v="108.0127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x v="0"/>
    <n v="1386778483"/>
    <n v="1384186483"/>
    <b v="1"/>
    <n v="316"/>
    <b v="1"/>
    <s v="film &amp; video/documentary"/>
    <n v="101"/>
    <n v="95.69939999999999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x v="0"/>
    <n v="1364342151"/>
    <n v="1361753751"/>
    <b v="1"/>
    <n v="284"/>
    <b v="1"/>
    <s v="film &amp; video/documentary"/>
    <n v="283"/>
    <n v="49.88029999999999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x v="0"/>
    <n v="1265097540"/>
    <n v="1257538029"/>
    <b v="1"/>
    <n v="51"/>
    <b v="1"/>
    <s v="film &amp; video/documentary"/>
    <n v="113"/>
    <n v="110.4706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x v="1"/>
    <n v="1450825200"/>
    <n v="1448284433"/>
    <b v="1"/>
    <n v="158"/>
    <b v="1"/>
    <s v="film &amp; video/documentary"/>
    <n v="107"/>
    <n v="134.91139999999999"/>
    <x v="0"/>
    <x v="4"/>
  </r>
  <r>
    <n v="321"/>
    <s v="An Impossible Project"/>
    <s v="The more digital the world, the more analog our dreams._x000d_A feature documentary shot on 35mm film."/>
    <n v="35000"/>
    <n v="35932"/>
    <x v="0"/>
    <x v="12"/>
    <x v="3"/>
    <n v="1478605386"/>
    <n v="1475577786"/>
    <b v="1"/>
    <n v="337"/>
    <b v="1"/>
    <s v="film &amp; video/documentary"/>
    <n v="103"/>
    <n v="106.62309999999999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x v="0"/>
    <n v="1463146848"/>
    <n v="1460554848"/>
    <b v="1"/>
    <n v="186"/>
    <b v="1"/>
    <s v="film &amp; video/documentary"/>
    <n v="108"/>
    <n v="145.04300000000001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x v="0"/>
    <n v="1482307140"/>
    <n v="1479886966"/>
    <b v="1"/>
    <n v="58"/>
    <b v="1"/>
    <s v="film &amp; video/documentary"/>
    <n v="123"/>
    <n v="114.58620000000001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x v="0"/>
    <n v="1438441308"/>
    <n v="1435590108"/>
    <b v="1"/>
    <n v="82"/>
    <b v="1"/>
    <s v="film &amp; video/documentary"/>
    <n v="102"/>
    <n v="105.3171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x v="0"/>
    <n v="1482208233"/>
    <n v="1479184233"/>
    <b v="1"/>
    <n v="736"/>
    <b v="1"/>
    <s v="film &amp; video/documentary"/>
    <n v="104"/>
    <n v="70.921199999999999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x v="0"/>
    <n v="1489532220"/>
    <n v="1486625606"/>
    <b v="1"/>
    <n v="1151"/>
    <b v="1"/>
    <s v="film &amp; video/documentary"/>
    <n v="113"/>
    <n v="147.1716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x v="0"/>
    <n v="1427011200"/>
    <n v="1424669929"/>
    <b v="1"/>
    <n v="34"/>
    <b v="1"/>
    <s v="film &amp; video/documentary"/>
    <n v="136"/>
    <n v="160.47059999999999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x v="0"/>
    <n v="1446350400"/>
    <n v="1443739388"/>
    <b v="1"/>
    <n v="498"/>
    <b v="1"/>
    <s v="film &amp; video/documentary"/>
    <n v="104"/>
    <n v="156.0458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x v="0"/>
    <n v="1446868800"/>
    <n v="1444821127"/>
    <b v="1"/>
    <n v="167"/>
    <b v="1"/>
    <s v="film &amp; video/documentary"/>
    <n v="106"/>
    <n v="63.17369999999999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x v="0"/>
    <n v="1368763140"/>
    <n v="1366028563"/>
    <b v="1"/>
    <n v="340"/>
    <b v="1"/>
    <s v="film &amp; video/documentary"/>
    <n v="102"/>
    <n v="104.8235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x v="0"/>
    <n v="1466171834"/>
    <n v="1463493434"/>
    <b v="1"/>
    <n v="438"/>
    <b v="1"/>
    <s v="film &amp; video/documentary"/>
    <n v="107"/>
    <n v="97.356200000000001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x v="0"/>
    <n v="1446019200"/>
    <n v="1442420377"/>
    <b v="1"/>
    <n v="555"/>
    <b v="1"/>
    <s v="film &amp; video/documentary"/>
    <n v="113"/>
    <n v="203.63059999999999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x v="0"/>
    <n v="1460038591"/>
    <n v="1457450191"/>
    <b v="1"/>
    <n v="266"/>
    <b v="1"/>
    <s v="film &amp; video/documentary"/>
    <n v="125"/>
    <n v="188.3120000000000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x v="0"/>
    <n v="1431716400"/>
    <n v="1428423757"/>
    <b v="1"/>
    <n v="69"/>
    <b v="1"/>
    <s v="film &amp; video/documentary"/>
    <n v="101"/>
    <n v="146.65219999999999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x v="0"/>
    <n v="1431122400"/>
    <n v="1428428515"/>
    <b v="1"/>
    <n v="80"/>
    <b v="1"/>
    <s v="film &amp; video/documentary"/>
    <n v="103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x v="0"/>
    <n v="1447427918"/>
    <n v="1444832318"/>
    <b v="1"/>
    <n v="493"/>
    <b v="1"/>
    <s v="film &amp; video/documentary"/>
    <n v="117"/>
    <n v="59.249000000000002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x v="0"/>
    <n v="1426298708"/>
    <n v="1423710308"/>
    <b v="1"/>
    <n v="31"/>
    <b v="1"/>
    <s v="film &amp; video/documentary"/>
    <n v="101"/>
    <n v="97.904799999999994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x v="0"/>
    <n v="1472864400"/>
    <n v="1468001290"/>
    <b v="1"/>
    <n v="236"/>
    <b v="1"/>
    <s v="film &amp; video/documentary"/>
    <n v="110"/>
    <n v="70.000200000000007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x v="0"/>
    <n v="1430331268"/>
    <n v="1427739268"/>
    <b v="1"/>
    <n v="89"/>
    <b v="1"/>
    <s v="film &amp; video/documentary"/>
    <n v="108"/>
    <n v="72.865200000000002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x v="0"/>
    <n v="1489006800"/>
    <n v="1486397007"/>
    <b v="1"/>
    <n v="299"/>
    <b v="1"/>
    <s v="film &amp; video/documentary"/>
    <n v="125"/>
    <n v="146.34780000000001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x v="0"/>
    <n v="1412135940"/>
    <n v="1410555998"/>
    <b v="1"/>
    <n v="55"/>
    <b v="1"/>
    <s v="film &amp; video/documentary"/>
    <n v="107"/>
    <n v="67.909099999999995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x v="0"/>
    <n v="1461955465"/>
    <n v="1459363465"/>
    <b v="1"/>
    <n v="325"/>
    <b v="1"/>
    <s v="film &amp; video/documentary"/>
    <n v="100"/>
    <n v="169.85079999999999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x v="0"/>
    <n v="1415934000"/>
    <n v="1413308545"/>
    <b v="1"/>
    <n v="524"/>
    <b v="1"/>
    <s v="film &amp; video/documentary"/>
    <n v="102"/>
    <n v="58.4133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x v="0"/>
    <n v="1433125200"/>
    <n v="1429312694"/>
    <b v="1"/>
    <n v="285"/>
    <b v="1"/>
    <s v="film &amp; video/documentary"/>
    <n v="102"/>
    <n v="119.992999999999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x v="0"/>
    <n v="1432161590"/>
    <n v="1429569590"/>
    <b v="1"/>
    <n v="179"/>
    <b v="1"/>
    <s v="film &amp; video/documentary"/>
    <n v="123"/>
    <n v="99.860299999999995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x v="0"/>
    <n v="1444824021"/>
    <n v="1442232021"/>
    <b v="1"/>
    <n v="188"/>
    <b v="1"/>
    <s v="film &amp; video/documentary"/>
    <n v="170"/>
    <n v="90.579099999999997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x v="0"/>
    <n v="1447505609"/>
    <n v="1444910009"/>
    <b v="1"/>
    <n v="379"/>
    <b v="1"/>
    <s v="film &amp; video/documentary"/>
    <n v="112"/>
    <n v="117.7736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x v="0"/>
    <n v="1440165916"/>
    <n v="1437573916"/>
    <b v="1"/>
    <n v="119"/>
    <b v="1"/>
    <s v="film &amp; video/documentary"/>
    <n v="103"/>
    <n v="86.554599999999994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x v="0"/>
    <n v="1487937508"/>
    <n v="1485345508"/>
    <b v="1"/>
    <n v="167"/>
    <b v="1"/>
    <s v="film &amp; video/documentary"/>
    <n v="107"/>
    <n v="71.899299999999997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x v="0"/>
    <n v="1473566340"/>
    <n v="1470274509"/>
    <b v="1"/>
    <n v="221"/>
    <b v="1"/>
    <s v="film &amp; video/documentary"/>
    <n v="115"/>
    <n v="129.81899999999999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x v="3"/>
    <n v="1460066954"/>
    <n v="1456614554"/>
    <b v="1"/>
    <n v="964"/>
    <b v="1"/>
    <s v="film &amp; video/documentary"/>
    <n v="127"/>
    <n v="44.9129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x v="0"/>
    <n v="1412740868"/>
    <n v="1410148868"/>
    <b v="1"/>
    <n v="286"/>
    <b v="1"/>
    <s v="film &amp; video/documentary"/>
    <n v="117"/>
    <n v="40.755200000000002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x v="0"/>
    <n v="1447963219"/>
    <n v="1445367619"/>
    <b v="1"/>
    <n v="613"/>
    <b v="1"/>
    <s v="film &amp; video/documentary"/>
    <n v="109"/>
    <n v="103.5239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x v="0"/>
    <n v="1460141521"/>
    <n v="1457553121"/>
    <b v="1"/>
    <n v="29"/>
    <b v="1"/>
    <s v="film &amp; video/documentary"/>
    <n v="104"/>
    <n v="125.4483"/>
    <x v="0"/>
    <x v="4"/>
  </r>
  <r>
    <n v="355"/>
    <s v="REZA ABDOH -Theatre Visionary"/>
    <s v="A documentary film about the late REZA ABDOH and his performance company DAR A LUZ."/>
    <n v="35000"/>
    <n v="40690"/>
    <x v="0"/>
    <x v="0"/>
    <x v="0"/>
    <n v="1417420994"/>
    <n v="1414738994"/>
    <b v="1"/>
    <n v="165"/>
    <b v="1"/>
    <s v="film &amp; video/documentary"/>
    <n v="116"/>
    <n v="246.6061"/>
    <x v="0"/>
    <x v="4"/>
  </r>
  <r>
    <n v="356"/>
    <s v="43 and 80"/>
    <s v="A documentary about halibut conservation and how it impacts communities of Southeast Alaska."/>
    <n v="7500"/>
    <n v="7701.93"/>
    <x v="0"/>
    <x v="0"/>
    <x v="0"/>
    <n v="1458152193"/>
    <n v="1455563793"/>
    <b v="1"/>
    <n v="97"/>
    <b v="1"/>
    <s v="film &amp; video/documentary"/>
    <n v="103"/>
    <n v="79.4013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x v="0"/>
    <n v="1429852797"/>
    <n v="1426396797"/>
    <b v="1"/>
    <n v="303"/>
    <b v="1"/>
    <s v="film &amp; video/documentary"/>
    <n v="174"/>
    <n v="86.138599999999997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x v="0"/>
    <n v="1466002800"/>
    <n v="1463517521"/>
    <b v="1"/>
    <n v="267"/>
    <b v="1"/>
    <s v="film &amp; video/documentary"/>
    <n v="103"/>
    <n v="193.0487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x v="0"/>
    <n v="1415941920"/>
    <n v="1414028490"/>
    <b v="1"/>
    <n v="302"/>
    <b v="1"/>
    <s v="film &amp; video/documentary"/>
    <n v="105"/>
    <n v="84.023200000000003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x v="0"/>
    <n v="1437621060"/>
    <n v="1433799180"/>
    <b v="0"/>
    <n v="87"/>
    <b v="1"/>
    <s v="film &amp; video/documentary"/>
    <n v="101"/>
    <n v="139.82759999999999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x v="0"/>
    <n v="1416704506"/>
    <n v="1414108906"/>
    <b v="0"/>
    <n v="354"/>
    <b v="1"/>
    <s v="film &amp; video/documentary"/>
    <n v="111"/>
    <n v="109.8219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x v="0"/>
    <n v="1407456000"/>
    <n v="1405573391"/>
    <b v="0"/>
    <n v="86"/>
    <b v="1"/>
    <s v="film &amp; video/documentary"/>
    <n v="124"/>
    <n v="139.53489999999999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x v="0"/>
    <n v="1272828120"/>
    <n v="1268934736"/>
    <b v="0"/>
    <n v="26"/>
    <b v="1"/>
    <s v="film &amp; video/documentary"/>
    <n v="101"/>
    <n v="347.84620000000001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x v="0"/>
    <n v="1403323140"/>
    <n v="1400704672"/>
    <b v="0"/>
    <n v="113"/>
    <b v="1"/>
    <s v="film &amp; video/documentary"/>
    <n v="110"/>
    <n v="68.24160000000000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x v="1"/>
    <n v="1393597999"/>
    <n v="1391005999"/>
    <b v="0"/>
    <n v="65"/>
    <b v="1"/>
    <s v="film &amp; video/documentary"/>
    <n v="104"/>
    <n v="239.9385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x v="0"/>
    <n v="1337540518"/>
    <n v="1334948518"/>
    <b v="0"/>
    <n v="134"/>
    <b v="1"/>
    <s v="film &amp; video/documentary"/>
    <n v="101"/>
    <n v="287.3134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x v="0"/>
    <n v="1367384340"/>
    <n v="1363960278"/>
    <b v="0"/>
    <n v="119"/>
    <b v="1"/>
    <s v="film &amp; video/documentary"/>
    <n v="103"/>
    <n v="86.848799999999997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x v="0"/>
    <n v="1426426322"/>
    <n v="1423405922"/>
    <b v="0"/>
    <n v="159"/>
    <b v="1"/>
    <s v="film &amp; video/documentary"/>
    <n v="104"/>
    <n v="81.849100000000007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x v="0"/>
    <n v="1326633269"/>
    <n v="1324041269"/>
    <b v="0"/>
    <n v="167"/>
    <b v="1"/>
    <s v="film &amp; video/documentary"/>
    <n v="110"/>
    <n v="42.875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x v="0"/>
    <n v="1483729500"/>
    <n v="1481137500"/>
    <b v="0"/>
    <n v="43"/>
    <b v="1"/>
    <s v="film &amp; video/documentary"/>
    <n v="122"/>
    <n v="709.41859999999997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x v="0"/>
    <n v="1359743139"/>
    <n v="1355855139"/>
    <b v="0"/>
    <n v="1062"/>
    <b v="1"/>
    <s v="film &amp; video/documentary"/>
    <n v="114"/>
    <n v="161.2552"/>
    <x v="0"/>
    <x v="4"/>
  </r>
  <r>
    <n v="372"/>
    <s v="Wild Equus"/>
    <s v="A short documentary exploring the uses of 'Natural Horsemanship' across Europe"/>
    <n v="300"/>
    <n v="376"/>
    <x v="0"/>
    <x v="1"/>
    <x v="1"/>
    <n v="1459872000"/>
    <n v="1456408244"/>
    <b v="0"/>
    <n v="9"/>
    <b v="1"/>
    <s v="film &amp; video/documentary"/>
    <n v="125"/>
    <n v="41.77779999999999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x v="0"/>
    <n v="1342648398"/>
    <n v="1340056398"/>
    <b v="0"/>
    <n v="89"/>
    <b v="1"/>
    <s v="film &amp; video/documentary"/>
    <n v="107"/>
    <n v="89.887600000000006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x v="0"/>
    <n v="1316208031"/>
    <n v="1312320031"/>
    <b v="0"/>
    <n v="174"/>
    <b v="1"/>
    <s v="film &amp; video/documentary"/>
    <n v="131"/>
    <n v="45.051699999999997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x v="0"/>
    <n v="1393694280"/>
    <n v="1390088311"/>
    <b v="0"/>
    <n v="14"/>
    <b v="1"/>
    <s v="film &amp; video/documentary"/>
    <n v="120"/>
    <n v="42.857100000000003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x v="1"/>
    <n v="1472122316"/>
    <n v="1469443916"/>
    <b v="0"/>
    <n v="48"/>
    <b v="1"/>
    <s v="film &amp; video/documentary"/>
    <n v="106"/>
    <n v="54.083300000000001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x v="0"/>
    <n v="1447484460"/>
    <n v="1444888868"/>
    <b v="0"/>
    <n v="133"/>
    <b v="1"/>
    <s v="film &amp; video/documentary"/>
    <n v="114"/>
    <n v="103.218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x v="5"/>
    <n v="1453765920"/>
    <n v="1451655808"/>
    <b v="0"/>
    <n v="83"/>
    <b v="1"/>
    <s v="film &amp; video/documentary"/>
    <n v="112"/>
    <n v="40.397599999999997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x v="0"/>
    <n v="1336062672"/>
    <n v="1332174672"/>
    <b v="0"/>
    <n v="149"/>
    <b v="1"/>
    <s v="film &amp; video/documentary"/>
    <n v="116"/>
    <n v="116.8591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x v="0"/>
    <n v="1453569392"/>
    <n v="1451409392"/>
    <b v="0"/>
    <n v="49"/>
    <b v="1"/>
    <s v="film &amp; video/documentary"/>
    <n v="142"/>
    <n v="115.5102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x v="0"/>
    <n v="1343624400"/>
    <n v="1340642717"/>
    <b v="0"/>
    <n v="251"/>
    <b v="1"/>
    <s v="film &amp; video/documentary"/>
    <n v="105"/>
    <n v="104.3127000000000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x v="0"/>
    <n v="1346950900"/>
    <n v="1345741300"/>
    <b v="0"/>
    <n v="22"/>
    <b v="1"/>
    <s v="film &amp; video/documentary"/>
    <n v="256"/>
    <n v="69.772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x v="0"/>
    <n v="1400467759"/>
    <n v="1398480559"/>
    <b v="0"/>
    <n v="48"/>
    <b v="1"/>
    <s v="film &amp; video/documentary"/>
    <n v="207"/>
    <n v="43.020800000000001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x v="0"/>
    <n v="1420569947"/>
    <n v="1417977947"/>
    <b v="0"/>
    <n v="383"/>
    <b v="1"/>
    <s v="film &amp; video/documentary"/>
    <n v="112"/>
    <n v="58.540500000000002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x v="0"/>
    <n v="1416582101"/>
    <n v="1413986501"/>
    <b v="0"/>
    <n v="237"/>
    <b v="1"/>
    <s v="film &amp; video/documentary"/>
    <n v="106"/>
    <n v="111.7954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x v="0"/>
    <n v="1439246991"/>
    <n v="1437950991"/>
    <b v="0"/>
    <n v="13"/>
    <b v="1"/>
    <s v="film &amp; video/documentary"/>
    <n v="100"/>
    <n v="46.230800000000002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x v="0"/>
    <n v="1439618400"/>
    <n v="1436976858"/>
    <b v="0"/>
    <n v="562"/>
    <b v="1"/>
    <s v="film &amp; video/documentary"/>
    <n v="214"/>
    <n v="144.69040000000001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x v="0"/>
    <n v="1469670580"/>
    <n v="1467078580"/>
    <b v="0"/>
    <n v="71"/>
    <b v="1"/>
    <s v="film &amp; video/documentary"/>
    <n v="126"/>
    <n v="88.845100000000002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x v="0"/>
    <n v="1394233140"/>
    <n v="1391477450"/>
    <b v="0"/>
    <n v="1510"/>
    <b v="1"/>
    <s v="film &amp; video/documentary"/>
    <n v="182"/>
    <n v="81.751099999999994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x v="0"/>
    <n v="1431046372"/>
    <n v="1429318372"/>
    <b v="0"/>
    <n v="14"/>
    <b v="1"/>
    <s v="film &amp; video/documentary"/>
    <n v="100"/>
    <n v="71.428600000000003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x v="0"/>
    <n v="1324169940"/>
    <n v="1321578051"/>
    <b v="0"/>
    <n v="193"/>
    <b v="1"/>
    <s v="film &amp; video/documentary"/>
    <n v="101"/>
    <n v="104.2591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x v="0"/>
    <n v="1315450800"/>
    <n v="1312823571"/>
    <b v="0"/>
    <n v="206"/>
    <b v="1"/>
    <s v="film &amp; video/documentary"/>
    <n v="101"/>
    <n v="90.61650000000000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x v="0"/>
    <n v="1381424452"/>
    <n v="1378746052"/>
    <b v="0"/>
    <n v="351"/>
    <b v="1"/>
    <s v="film &amp; video/documentary"/>
    <n v="110"/>
    <n v="157.3305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x v="3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x v="0"/>
    <n v="1335562320"/>
    <n v="1332452960"/>
    <b v="0"/>
    <n v="184"/>
    <b v="1"/>
    <s v="film &amp; video/documentary"/>
    <n v="108"/>
    <n v="58.719799999999999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x v="0"/>
    <n v="1341668006"/>
    <n v="1340372006"/>
    <b v="0"/>
    <n v="196"/>
    <b v="1"/>
    <s v="film &amp; video/documentary"/>
    <n v="107"/>
    <n v="81.6327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x v="0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x v="0"/>
    <n v="1430334126"/>
    <n v="1426446126"/>
    <b v="0"/>
    <n v="67"/>
    <b v="1"/>
    <s v="film &amp; video/documentary"/>
    <n v="125"/>
    <n v="140.1045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x v="1"/>
    <n v="1481716800"/>
    <n v="1479070867"/>
    <b v="0"/>
    <n v="95"/>
    <b v="1"/>
    <s v="film &amp; video/documentary"/>
    <n v="107"/>
    <n v="224.8526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x v="0"/>
    <n v="1400297400"/>
    <n v="1397661347"/>
    <b v="0"/>
    <n v="62"/>
    <b v="1"/>
    <s v="film &amp; video/documentary"/>
    <n v="112"/>
    <n v="181.13310000000001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x v="0"/>
    <n v="1312747970"/>
    <n v="1310155970"/>
    <b v="0"/>
    <n v="73"/>
    <b v="1"/>
    <s v="film &amp; video/documentary"/>
    <n v="104"/>
    <n v="711.04110000000003"/>
    <x v="0"/>
    <x v="4"/>
  </r>
  <r>
    <n v="402"/>
    <s v="DVD Jesus Alive Again: From the Last Supper to the Ascension"/>
    <s v="Help create a new holiday classic -  _x000d_a film that takes us back in time to experience what the apostles witnessed, Jesus Alive Again."/>
    <n v="2000"/>
    <n v="2833"/>
    <x v="0"/>
    <x v="0"/>
    <x v="0"/>
    <n v="1446731817"/>
    <n v="1444913817"/>
    <b v="0"/>
    <n v="43"/>
    <b v="1"/>
    <s v="film &amp; video/documentary"/>
    <n v="142"/>
    <n v="65.883700000000005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x v="0"/>
    <n v="1312960080"/>
    <n v="1308900441"/>
    <b v="0"/>
    <n v="70"/>
    <b v="1"/>
    <s v="film &amp; video/documentary"/>
    <n v="105"/>
    <n v="75.185699999999997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x v="0"/>
    <n v="1391641440"/>
    <n v="1389107062"/>
    <b v="0"/>
    <n v="271"/>
    <b v="1"/>
    <s v="film &amp; video/documentary"/>
    <n v="103"/>
    <n v="133.1439"/>
    <x v="0"/>
    <x v="4"/>
  </r>
  <r>
    <n v="405"/>
    <s v="The Healing Effect Movie"/>
    <s v="Come, join our movie movement.  A new documentary about the healing power of food."/>
    <n v="2820"/>
    <n v="3036"/>
    <x v="0"/>
    <x v="0"/>
    <x v="0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x v="0"/>
    <n v="1304920740"/>
    <n v="1301975637"/>
    <b v="0"/>
    <n v="35"/>
    <b v="1"/>
    <s v="film &amp; video/documentary"/>
    <n v="108"/>
    <n v="86.16370000000000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x v="0"/>
    <n v="1321739650"/>
    <n v="1316552050"/>
    <b v="0"/>
    <n v="22"/>
    <b v="1"/>
    <s v="film &amp; video/documentary"/>
    <n v="102"/>
    <n v="92.318200000000004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x v="0"/>
    <n v="1383676790"/>
    <n v="1380217190"/>
    <b v="0"/>
    <n v="38"/>
    <b v="1"/>
    <s v="film &amp; video/documentary"/>
    <n v="101"/>
    <n v="160.16470000000001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x v="1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x v="5"/>
    <n v="1434670397"/>
    <n v="1429486397"/>
    <b v="0"/>
    <n v="7"/>
    <b v="1"/>
    <s v="film &amp; video/documentary"/>
    <n v="128"/>
    <n v="183.2856999999999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x v="0"/>
    <n v="1387688400"/>
    <n v="1384920804"/>
    <b v="0"/>
    <n v="241"/>
    <b v="1"/>
    <s v="film &amp; video/documentary"/>
    <n v="101"/>
    <n v="125.7884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x v="0"/>
    <n v="1343238578"/>
    <n v="1341856178"/>
    <b v="0"/>
    <n v="55"/>
    <b v="1"/>
    <s v="film &amp; video/documentary"/>
    <n v="127"/>
    <n v="57.654499999999999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x v="0"/>
    <n v="1342731811"/>
    <n v="1340139811"/>
    <b v="0"/>
    <n v="171"/>
    <b v="1"/>
    <s v="film &amp; video/documentary"/>
    <n v="105"/>
    <n v="78.660799999999995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x v="0"/>
    <n v="1381541465"/>
    <n v="1378949465"/>
    <b v="0"/>
    <n v="208"/>
    <b v="1"/>
    <s v="film &amp; video/documentary"/>
    <n v="103"/>
    <n v="91.480800000000002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x v="5"/>
    <n v="1413547200"/>
    <n v="1411417602"/>
    <b v="0"/>
    <n v="21"/>
    <b v="1"/>
    <s v="film &amp; video/documentary"/>
    <n v="102"/>
    <n v="68.098100000000002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x v="0"/>
    <n v="1391851831"/>
    <n v="1389259831"/>
    <b v="0"/>
    <n v="25"/>
    <b v="1"/>
    <s v="film &amp; video/documentary"/>
    <n v="120"/>
    <n v="48.086799999999997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x v="0"/>
    <n v="1365395580"/>
    <n v="1364426260"/>
    <b v="0"/>
    <n v="52"/>
    <b v="1"/>
    <s v="film &amp; video/documentary"/>
    <n v="100"/>
    <n v="202.42310000000001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x v="0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x v="0"/>
    <n v="1372536787"/>
    <n v="1367352787"/>
    <b v="0"/>
    <n v="73"/>
    <b v="1"/>
    <s v="film &amp; video/documentary"/>
    <n v="100"/>
    <n v="110.0685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x v="0"/>
    <n v="1394772031"/>
    <n v="1392183631"/>
    <b v="0"/>
    <n v="3"/>
    <b v="0"/>
    <s v="film &amp; video/animation"/>
    <n v="0"/>
    <n v="4.8333000000000004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x v="0"/>
    <n v="1440157656"/>
    <n v="1434973656"/>
    <b v="0"/>
    <n v="6"/>
    <b v="0"/>
    <s v="film &amp; video/animation"/>
    <n v="2"/>
    <n v="50.166699999999999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x v="0"/>
    <n v="1410416097"/>
    <n v="1407824097"/>
    <b v="0"/>
    <n v="12"/>
    <b v="0"/>
    <s v="film &amp; video/animation"/>
    <n v="1"/>
    <n v="35.833300000000001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x v="0"/>
    <n v="1370470430"/>
    <n v="1367878430"/>
    <b v="0"/>
    <n v="13"/>
    <b v="0"/>
    <s v="film &amp; video/animation"/>
    <n v="1"/>
    <n v="11.7692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x v="0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x v="0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x v="0"/>
    <n v="1456851914"/>
    <n v="1454259914"/>
    <b v="0"/>
    <n v="8"/>
    <b v="0"/>
    <s v="film &amp; video/animation"/>
    <n v="1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x v="0"/>
    <n v="1445540340"/>
    <n v="1444340940"/>
    <b v="0"/>
    <n v="0"/>
    <b v="0"/>
    <s v="film &amp; video/animation"/>
    <n v="0"/>
    <s v="no backers"/>
    <x v="0"/>
    <x v="5"/>
  </r>
  <r>
    <n v="428"/>
    <s v="Little Clay Bible - Zacchaeus"/>
    <s v="Fresh, fun, entertaining Bible stories on YouTube, stop-motion style."/>
    <n v="12000"/>
    <n v="676"/>
    <x v="2"/>
    <x v="0"/>
    <x v="0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x v="0"/>
    <n v="1259297940"/>
    <n v="1252964282"/>
    <b v="0"/>
    <n v="0"/>
    <b v="0"/>
    <s v="film &amp; video/animation"/>
    <n v="0"/>
    <s v="no backers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x v="0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x v="1"/>
    <n v="1467752083"/>
    <n v="1465160083"/>
    <b v="0"/>
    <n v="8"/>
    <b v="0"/>
    <s v="film &amp; video/animation"/>
    <n v="1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x v="0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d_3 Main characters: Josh, Jessie, and Rosa._x000d_Genre: Action/eerie/adventure/suspense_x000d_Setting: Desert ruins/Deep Dungeon"/>
    <n v="3000"/>
    <n v="0"/>
    <x v="2"/>
    <x v="0"/>
    <x v="0"/>
    <n v="1444576022"/>
    <n v="1439392022"/>
    <b v="0"/>
    <n v="0"/>
    <b v="0"/>
    <s v="film &amp; video/animation"/>
    <n v="0"/>
    <s v="no backers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x v="0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x v="0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x v="0"/>
    <n v="1375260113"/>
    <n v="1372668113"/>
    <b v="0"/>
    <n v="0"/>
    <b v="0"/>
    <s v="film &amp; video/animation"/>
    <n v="0"/>
    <s v="no backers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x v="5"/>
    <n v="1475912326"/>
    <n v="1470728326"/>
    <b v="0"/>
    <n v="0"/>
    <b v="0"/>
    <s v="film &amp; video/animation"/>
    <n v="0"/>
    <s v="no backers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x v="0"/>
    <n v="1447830958"/>
    <n v="1445235358"/>
    <b v="0"/>
    <n v="11"/>
    <b v="0"/>
    <s v="film &amp; video/animation"/>
    <n v="9"/>
    <n v="170.54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x v="0"/>
    <n v="1413569818"/>
    <n v="1412705818"/>
    <b v="0"/>
    <n v="0"/>
    <b v="0"/>
    <s v="film &amp; video/animation"/>
    <n v="0"/>
    <s v="no backers"/>
    <x v="0"/>
    <x v="5"/>
  </r>
  <r>
    <n v="440"/>
    <s v="Consumed"/>
    <s v="A stop-motion animation made by a one girl team, with a camera, creativity, and a lot of determination."/>
    <n v="5000"/>
    <n v="5"/>
    <x v="2"/>
    <x v="0"/>
    <x v="0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x v="1"/>
    <n v="1383418996"/>
    <n v="1380826996"/>
    <b v="0"/>
    <n v="0"/>
    <b v="0"/>
    <s v="film &amp; video/animation"/>
    <n v="0"/>
    <s v="no backers"/>
    <x v="0"/>
    <x v="5"/>
  </r>
  <r>
    <n v="442"/>
    <s v="The Paranormal Idiot"/>
    <s v="Doomsday is here"/>
    <n v="17000"/>
    <n v="6691"/>
    <x v="2"/>
    <x v="0"/>
    <x v="0"/>
    <n v="1424380783"/>
    <n v="1421788783"/>
    <b v="0"/>
    <n v="17"/>
    <b v="0"/>
    <s v="film &amp; video/animation"/>
    <n v="39"/>
    <n v="393.58819999999997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x v="5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x v="0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x v="0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x v="0"/>
    <n v="1425434420"/>
    <n v="1422842420"/>
    <b v="0"/>
    <n v="16"/>
    <b v="0"/>
    <s v="film &amp; video/animation"/>
    <n v="7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x v="1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x v="0"/>
    <n v="1400091095"/>
    <n v="1398363095"/>
    <b v="0"/>
    <n v="4"/>
    <b v="0"/>
    <s v="film &amp; video/animation"/>
    <n v="3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x v="1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x v="0"/>
    <n v="1392417800"/>
    <n v="1389825800"/>
    <b v="0"/>
    <n v="7"/>
    <b v="0"/>
    <s v="film &amp; video/animation"/>
    <n v="1"/>
    <n v="56.57139999999999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x v="0"/>
    <n v="1390669791"/>
    <n v="1388077791"/>
    <b v="0"/>
    <n v="0"/>
    <b v="0"/>
    <s v="film &amp; video/animation"/>
    <n v="0"/>
    <s v="no backers"/>
    <x v="0"/>
    <x v="5"/>
  </r>
  <r>
    <n v="452"/>
    <s v="Lost in the Shadows"/>
    <s v="A man must find his way out of the depths of the shadows by using the aid of a little girl."/>
    <n v="750"/>
    <n v="480"/>
    <x v="2"/>
    <x v="0"/>
    <x v="0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x v="0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x v="0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x v="0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x v="0"/>
    <n v="1382414340"/>
    <n v="1380559201"/>
    <b v="0"/>
    <n v="3"/>
    <b v="0"/>
    <s v="film &amp; video/animation"/>
    <n v="1"/>
    <n v="20.333300000000001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x v="5"/>
    <n v="1408213512"/>
    <n v="1405621512"/>
    <b v="0"/>
    <n v="0"/>
    <b v="0"/>
    <s v="film &amp; video/animation"/>
    <n v="0"/>
    <s v="no backers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x v="1"/>
    <n v="1368550060"/>
    <n v="1365958060"/>
    <b v="0"/>
    <n v="49"/>
    <b v="0"/>
    <s v="film &amp; video/animation"/>
    <n v="8"/>
    <n v="16.755099999999999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x v="0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x v="0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x v="1"/>
    <n v="1370204367"/>
    <n v="1368476367"/>
    <b v="0"/>
    <n v="0"/>
    <b v="0"/>
    <s v="film &amp; video/animation"/>
    <n v="0"/>
    <s v="no backers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x v="0"/>
    <n v="1312945341"/>
    <n v="1307761341"/>
    <b v="0"/>
    <n v="0"/>
    <b v="0"/>
    <s v="film &amp; video/animation"/>
    <n v="0"/>
    <s v="no backers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x v="0"/>
    <n v="1316883753"/>
    <n v="1311699753"/>
    <b v="0"/>
    <n v="11"/>
    <b v="0"/>
    <s v="film &amp; video/animation"/>
    <n v="2"/>
    <n v="113.63639999999999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x v="3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x v="0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x v="0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x v="0"/>
    <n v="1348849134"/>
    <n v="1344961134"/>
    <b v="0"/>
    <n v="39"/>
    <b v="0"/>
    <s v="film &amp; video/animation"/>
    <n v="22"/>
    <n v="110.64100000000001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x v="0"/>
    <n v="1341978665"/>
    <n v="1336795283"/>
    <b v="0"/>
    <n v="0"/>
    <b v="0"/>
    <s v="film &amp; video/animation"/>
    <n v="0"/>
    <s v="no backers"/>
    <x v="0"/>
    <x v="5"/>
  </r>
  <r>
    <n v="469"/>
    <s v="Dreamland PERSONALISED Animated Shorts Film"/>
    <s v="Create a personalised animation film using your child's name and photo."/>
    <n v="6000"/>
    <n v="0"/>
    <x v="2"/>
    <x v="1"/>
    <x v="1"/>
    <n v="1409960724"/>
    <n v="1404776724"/>
    <b v="0"/>
    <n v="0"/>
    <b v="0"/>
    <s v="film &amp; video/animation"/>
    <n v="0"/>
    <s v="no backers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x v="0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d_and Juju was law."/>
    <n v="55000"/>
    <n v="6541"/>
    <x v="2"/>
    <x v="0"/>
    <x v="0"/>
    <n v="1397924379"/>
    <n v="1394039979"/>
    <b v="0"/>
    <n v="170"/>
    <b v="0"/>
    <s v="film &amp; video/animation"/>
    <n v="12"/>
    <n v="38.476500000000001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x v="0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x v="0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x v="0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x v="0"/>
    <n v="1430877843"/>
    <n v="1428285843"/>
    <b v="0"/>
    <n v="0"/>
    <b v="0"/>
    <s v="film &amp; video/animation"/>
    <n v="0"/>
    <s v="no backers"/>
    <x v="0"/>
    <x v="5"/>
  </r>
  <r>
    <n v="476"/>
    <s v="Sight Word Music Videos"/>
    <s v="Animated Music Videos that teach kids how to read."/>
    <n v="220000"/>
    <n v="4906.59"/>
    <x v="2"/>
    <x v="0"/>
    <x v="0"/>
    <n v="1401767940"/>
    <n v="1398727441"/>
    <b v="0"/>
    <n v="124"/>
    <b v="0"/>
    <s v="film &amp; video/animation"/>
    <n v="2"/>
    <n v="39.56929999999999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x v="0"/>
    <n v="1337371334"/>
    <n v="1332187334"/>
    <b v="0"/>
    <n v="0"/>
    <b v="0"/>
    <s v="film &amp; video/animation"/>
    <n v="0"/>
    <s v="no backers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x v="0"/>
    <n v="1427921509"/>
    <n v="1425333109"/>
    <b v="0"/>
    <n v="0"/>
    <b v="0"/>
    <s v="film &amp; video/animation"/>
    <n v="0"/>
    <s v="no backers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x v="0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x v="0"/>
    <n v="1376049615"/>
    <n v="1373457615"/>
    <b v="0"/>
    <n v="140"/>
    <b v="0"/>
    <s v="film &amp; video/animation"/>
    <n v="19"/>
    <n v="55.457099999999997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x v="0"/>
    <n v="1349885289"/>
    <n v="1347293289"/>
    <b v="0"/>
    <n v="21"/>
    <b v="0"/>
    <s v="film &amp; video/animation"/>
    <n v="6"/>
    <n v="87.142899999999997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x v="0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x v="1"/>
    <n v="1359434672"/>
    <n v="1354250672"/>
    <b v="0"/>
    <n v="147"/>
    <b v="0"/>
    <s v="film &amp; video/animation"/>
    <n v="50"/>
    <n v="51.224499999999999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x v="1"/>
    <n v="1446766372"/>
    <n v="1443220372"/>
    <b v="0"/>
    <n v="11"/>
    <b v="0"/>
    <s v="film &amp; video/animation"/>
    <n v="0"/>
    <n v="13.545500000000001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x v="1"/>
    <n v="1368792499"/>
    <n v="1366200499"/>
    <b v="0"/>
    <n v="125"/>
    <b v="0"/>
    <s v="film &amp; video/animation"/>
    <n v="22"/>
    <n v="66.520099999999999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x v="2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x v="5"/>
    <n v="1482678994"/>
    <n v="1477491394"/>
    <b v="0"/>
    <n v="0"/>
    <b v="0"/>
    <s v="film &amp; video/animation"/>
    <n v="0"/>
    <s v="no backers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x v="0"/>
    <n v="1483924700"/>
    <n v="1481332700"/>
    <b v="0"/>
    <n v="0"/>
    <b v="0"/>
    <s v="film &amp; video/animation"/>
    <n v="0"/>
    <s v="no backers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x v="0"/>
    <n v="1325763180"/>
    <n v="1323084816"/>
    <b v="0"/>
    <n v="3"/>
    <b v="0"/>
    <s v="film &amp; video/animation"/>
    <n v="0"/>
    <n v="71.666700000000006"/>
    <x v="0"/>
    <x v="5"/>
  </r>
  <r>
    <n v="490"/>
    <s v="PROJECT IS CANCELLED"/>
    <s v="Cancelled"/>
    <n v="1000"/>
    <n v="0"/>
    <x v="2"/>
    <x v="0"/>
    <x v="0"/>
    <n v="1345677285"/>
    <n v="1343085285"/>
    <b v="0"/>
    <n v="0"/>
    <b v="0"/>
    <s v="film &amp; video/animation"/>
    <n v="0"/>
    <s v="no backers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x v="0"/>
    <n v="1453937699"/>
    <n v="1451345699"/>
    <b v="0"/>
    <n v="0"/>
    <b v="0"/>
    <s v="film &amp; video/animation"/>
    <n v="0"/>
    <s v="no backers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x v="9"/>
    <n v="1476319830"/>
    <n v="1471135830"/>
    <b v="0"/>
    <n v="0"/>
    <b v="0"/>
    <s v="film &amp; video/animation"/>
    <n v="0"/>
    <s v="no backers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x v="1"/>
    <n v="1432142738"/>
    <n v="1429550738"/>
    <b v="0"/>
    <n v="0"/>
    <b v="0"/>
    <s v="film &amp; video/animation"/>
    <n v="0"/>
    <s v="no backers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x v="0"/>
    <n v="1404356400"/>
    <n v="1402343765"/>
    <b v="0"/>
    <n v="3"/>
    <b v="0"/>
    <s v="film &amp; video/animation"/>
    <n v="0"/>
    <n v="10.333299999999999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x v="0"/>
    <n v="1437076305"/>
    <n v="1434484305"/>
    <b v="0"/>
    <n v="0"/>
    <b v="0"/>
    <s v="film &amp; video/animation"/>
    <n v="0"/>
    <s v="no backers"/>
    <x v="0"/>
    <x v="5"/>
  </r>
  <r>
    <n v="496"/>
    <s v="Airships and Anatasia: The Movie"/>
    <s v="The movie is about the adventures of Ethan, Danna, The mysterious inventor and more."/>
    <n v="60000"/>
    <n v="1"/>
    <x v="2"/>
    <x v="0"/>
    <x v="0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x v="0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x v="0"/>
    <n v="1324664249"/>
    <n v="1321035449"/>
    <b v="0"/>
    <n v="22"/>
    <b v="0"/>
    <s v="film &amp; video/animation"/>
    <n v="5"/>
    <n v="136.0909"/>
    <x v="0"/>
    <x v="5"/>
  </r>
  <r>
    <n v="499"/>
    <s v="Broadway Melodies: A Rock &amp; Roll Mystery Musical - Animated Feature Film"/>
    <s v="A Feature Length Animated Film Noir Musical with a modern twist. _x000d__x000d_Animation and music melded into edge-of-your-seat entertainment."/>
    <n v="20000"/>
    <n v="1910"/>
    <x v="2"/>
    <x v="0"/>
    <x v="0"/>
    <n v="1255381140"/>
    <n v="1250630968"/>
    <b v="0"/>
    <n v="26"/>
    <b v="0"/>
    <s v="film &amp; video/animation"/>
    <n v="10"/>
    <n v="73.461500000000001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x v="0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x v="0"/>
    <n v="1310189851"/>
    <n v="1307597851"/>
    <b v="0"/>
    <n v="0"/>
    <b v="0"/>
    <s v="film &amp; video/animation"/>
    <n v="0"/>
    <s v="no backers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x v="0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x v="1"/>
    <n v="1421498303"/>
    <n v="1418906303"/>
    <b v="0"/>
    <n v="9"/>
    <b v="0"/>
    <s v="film &amp; video/animation"/>
    <n v="2"/>
    <n v="12.666700000000001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x v="0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x v="0"/>
    <n v="1451010086"/>
    <n v="1447122086"/>
    <b v="0"/>
    <n v="14"/>
    <b v="0"/>
    <s v="film &amp; video/animation"/>
    <n v="0"/>
    <n v="3.7143000000000002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x v="0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x v="0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x v="0"/>
    <n v="1337955240"/>
    <n v="1332808501"/>
    <b v="0"/>
    <n v="3"/>
    <b v="0"/>
    <s v="film &amp; video/animation"/>
    <n v="1"/>
    <n v="133.3333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x v="1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x v="0"/>
    <n v="1456805639"/>
    <n v="1454213639"/>
    <b v="0"/>
    <n v="0"/>
    <b v="0"/>
    <s v="film &amp; video/animation"/>
    <n v="0"/>
    <s v="no backers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x v="0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x v="0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x v="0"/>
    <n v="1471244400"/>
    <n v="1467387705"/>
    <b v="0"/>
    <n v="68"/>
    <b v="0"/>
    <s v="film &amp; video/animation"/>
    <n v="14"/>
    <n v="102.3824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x v="5"/>
    <n v="1407595447"/>
    <n v="1405003447"/>
    <b v="0"/>
    <n v="3"/>
    <b v="0"/>
    <s v="film &amp; video/animation"/>
    <n v="3"/>
    <n v="16.666699999999999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x v="0"/>
    <n v="1451389601"/>
    <n v="1447933601"/>
    <b v="0"/>
    <n v="34"/>
    <b v="0"/>
    <s v="film &amp; video/animation"/>
    <n v="25"/>
    <n v="725.02940000000001"/>
    <x v="0"/>
    <x v="5"/>
  </r>
  <r>
    <n v="516"/>
    <s v="Shipmates"/>
    <s v="A big brother style comedy animation series starring famous seafarers"/>
    <n v="5000"/>
    <n v="0"/>
    <x v="2"/>
    <x v="1"/>
    <x v="1"/>
    <n v="1432752080"/>
    <n v="1427568080"/>
    <b v="0"/>
    <n v="0"/>
    <b v="0"/>
    <s v="film &amp; video/animation"/>
    <n v="0"/>
    <s v="no backers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x v="0"/>
    <n v="1486046761"/>
    <n v="1483454761"/>
    <b v="0"/>
    <n v="3"/>
    <b v="0"/>
    <s v="film &amp; video/animation"/>
    <n v="1"/>
    <n v="68.333299999999994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x v="0"/>
    <n v="1441550760"/>
    <n v="1438958824"/>
    <b v="0"/>
    <n v="0"/>
    <b v="0"/>
    <s v="film &amp; video/animation"/>
    <n v="0"/>
    <s v="no backers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x v="0"/>
    <n v="1354699421"/>
    <n v="1352107421"/>
    <b v="0"/>
    <n v="70"/>
    <b v="0"/>
    <s v="film &amp; video/animation"/>
    <n v="23"/>
    <n v="39.2286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x v="1"/>
    <n v="1449766261"/>
    <n v="1447174261"/>
    <b v="0"/>
    <n v="34"/>
    <b v="1"/>
    <s v="theater/plays"/>
    <n v="102"/>
    <n v="150.14709999999999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x v="0"/>
    <n v="1477976340"/>
    <n v="1475460819"/>
    <b v="0"/>
    <n v="56"/>
    <b v="1"/>
    <s v="theater/plays"/>
    <n v="105"/>
    <n v="93.42860000000000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x v="0"/>
    <n v="1458518325"/>
    <n v="1456793925"/>
    <b v="0"/>
    <n v="31"/>
    <b v="1"/>
    <s v="theater/plays"/>
    <n v="115"/>
    <n v="110.96769999999999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x v="0"/>
    <n v="1442805076"/>
    <n v="1440213076"/>
    <b v="0"/>
    <n v="84"/>
    <b v="1"/>
    <s v="theater/plays"/>
    <n v="121"/>
    <n v="71.7857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x v="1"/>
    <n v="1464801169"/>
    <n v="1462209169"/>
    <b v="0"/>
    <n v="130"/>
    <b v="1"/>
    <s v="theater/plays"/>
    <n v="109"/>
    <n v="29.258099999999999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x v="0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x v="1"/>
    <n v="1438966800"/>
    <n v="1436278344"/>
    <b v="0"/>
    <n v="23"/>
    <b v="1"/>
    <s v="theater/plays"/>
    <n v="114"/>
    <n v="74.347800000000007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x v="0"/>
    <n v="1487347500"/>
    <n v="1484715366"/>
    <b v="0"/>
    <n v="158"/>
    <b v="1"/>
    <s v="theater/plays"/>
    <n v="101"/>
    <n v="63.829099999999997"/>
    <x v="1"/>
    <x v="6"/>
  </r>
  <r>
    <n v="528"/>
    <s v="Devastated No Matter What"/>
    <s v="A Festival Backed Production of a Full-Length Play."/>
    <n v="1150"/>
    <n v="1330"/>
    <x v="0"/>
    <x v="0"/>
    <x v="0"/>
    <n v="1434921600"/>
    <n v="1433109907"/>
    <b v="0"/>
    <n v="30"/>
    <b v="1"/>
    <s v="theater/plays"/>
    <n v="116"/>
    <n v="44.333300000000001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x v="5"/>
    <n v="1484110800"/>
    <n v="1482281094"/>
    <b v="0"/>
    <n v="18"/>
    <b v="1"/>
    <s v="theater/plays"/>
    <n v="130"/>
    <n v="86.944400000000002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x v="0"/>
    <n v="1435111200"/>
    <n v="1433254268"/>
    <b v="0"/>
    <n v="29"/>
    <b v="1"/>
    <s v="theater/plays"/>
    <n v="108"/>
    <n v="126.5517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x v="0"/>
    <n v="1481957940"/>
    <n v="1478050429"/>
    <b v="0"/>
    <n v="31"/>
    <b v="1"/>
    <s v="theater/plays"/>
    <n v="100"/>
    <n v="129.03229999999999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x v="0"/>
    <n v="1463098208"/>
    <n v="1460506208"/>
    <b v="0"/>
    <n v="173"/>
    <b v="1"/>
    <s v="theater/plays"/>
    <n v="123"/>
    <n v="71.24280000000000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x v="1"/>
    <n v="1463394365"/>
    <n v="1461320765"/>
    <b v="0"/>
    <n v="17"/>
    <b v="1"/>
    <s v="theater/plays"/>
    <n v="100"/>
    <n v="117.8824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x v="8"/>
    <n v="1446418800"/>
    <n v="1443036470"/>
    <b v="0"/>
    <n v="48"/>
    <b v="1"/>
    <s v="theater/plays"/>
    <n v="105"/>
    <n v="327.0833000000000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x v="1"/>
    <n v="1483707905"/>
    <n v="1481115905"/>
    <b v="0"/>
    <n v="59"/>
    <b v="1"/>
    <s v="theater/plays"/>
    <n v="103"/>
    <n v="34.745800000000003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x v="1"/>
    <n v="1438624800"/>
    <n v="1435133807"/>
    <b v="0"/>
    <n v="39"/>
    <b v="1"/>
    <s v="theater/plays"/>
    <n v="118"/>
    <n v="100.0641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x v="0"/>
    <n v="1446665191"/>
    <n v="1444069591"/>
    <b v="0"/>
    <n v="59"/>
    <b v="1"/>
    <s v="theater/plays"/>
    <n v="121"/>
    <n v="40.847499999999997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x v="0"/>
    <n v="1463166263"/>
    <n v="1460574263"/>
    <b v="0"/>
    <n v="60"/>
    <b v="1"/>
    <s v="theater/plays"/>
    <n v="302"/>
    <n v="252.01669999999999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x v="1"/>
    <n v="1467681107"/>
    <n v="1465866707"/>
    <b v="0"/>
    <n v="20"/>
    <b v="1"/>
    <s v="theater/plays"/>
    <n v="101"/>
    <n v="25.161000000000001"/>
    <x v="1"/>
    <x v="6"/>
  </r>
  <r>
    <n v="540"/>
    <s v="hap's- Whats the program?"/>
    <s v="There are so many dilemmas in life- what to do, where to go? _x000d_Let us solve it - search our preference based entertainment calendar"/>
    <n v="15000"/>
    <n v="1"/>
    <x v="2"/>
    <x v="0"/>
    <x v="0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x v="0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x v="0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x v="2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x v="0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x v="3"/>
    <n v="1447600389"/>
    <n v="1444140789"/>
    <b v="0"/>
    <n v="34"/>
    <b v="0"/>
    <s v="technology/web"/>
    <n v="27"/>
    <n v="402.70589999999999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x v="0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x v="1"/>
    <n v="1455122564"/>
    <n v="1452530564"/>
    <b v="0"/>
    <n v="0"/>
    <b v="0"/>
    <s v="technology/web"/>
    <n v="0"/>
    <s v="no backers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x v="1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x v="1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x v="5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x v="0"/>
    <n v="1438451580"/>
    <n v="1434609424"/>
    <b v="0"/>
    <n v="28"/>
    <b v="0"/>
    <s v="technology/web"/>
    <n v="5"/>
    <n v="135.03569999999999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x v="5"/>
    <n v="1452350896"/>
    <n v="1447166896"/>
    <b v="0"/>
    <n v="0"/>
    <b v="0"/>
    <s v="technology/web"/>
    <n v="0"/>
    <s v="no backers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x v="0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x v="0"/>
    <n v="1413735972"/>
    <n v="1411143972"/>
    <b v="0"/>
    <n v="22"/>
    <b v="0"/>
    <s v="technology/web"/>
    <n v="37"/>
    <n v="64.363600000000005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x v="1"/>
    <n v="1465720143"/>
    <n v="1463128143"/>
    <b v="0"/>
    <n v="0"/>
    <b v="0"/>
    <s v="technology/web"/>
    <n v="0"/>
    <s v="no backers"/>
    <x v="2"/>
    <x v="7"/>
  </r>
  <r>
    <n v="556"/>
    <s v="Braille Academy"/>
    <s v="An educational platform for learning Unified English Braille Code"/>
    <n v="8000"/>
    <n v="200"/>
    <x v="2"/>
    <x v="0"/>
    <x v="0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x v="3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x v="0"/>
    <n v="1427227905"/>
    <n v="1424639505"/>
    <b v="0"/>
    <n v="0"/>
    <b v="0"/>
    <s v="technology/web"/>
    <n v="0"/>
    <s v="no backers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x v="0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x v="5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x v="0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x v="3"/>
    <n v="1482052815"/>
    <n v="1479460815"/>
    <b v="0"/>
    <n v="0"/>
    <b v="0"/>
    <s v="technology/web"/>
    <n v="0"/>
    <s v="no backers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x v="2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x v="3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x v="1"/>
    <n v="1436554249"/>
    <n v="1433962249"/>
    <b v="0"/>
    <n v="0"/>
    <b v="0"/>
    <s v="technology/web"/>
    <n v="0"/>
    <s v="no backers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x v="0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x v="0"/>
    <n v="1420143194"/>
    <n v="1417551194"/>
    <b v="0"/>
    <n v="0"/>
    <b v="0"/>
    <s v="technology/web"/>
    <n v="0"/>
    <s v="no backers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d_ever.&quot;"/>
    <n v="24500"/>
    <n v="245"/>
    <x v="2"/>
    <x v="4"/>
    <x v="4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x v="5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x v="0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x v="0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x v="0"/>
    <n v="1446660688"/>
    <n v="1444065088"/>
    <b v="0"/>
    <n v="0"/>
    <b v="0"/>
    <s v="technology/web"/>
    <n v="0"/>
    <s v="no backers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x v="0"/>
    <n v="1421543520"/>
    <n v="1416445931"/>
    <b v="0"/>
    <n v="9"/>
    <b v="0"/>
    <s v="technology/web"/>
    <n v="0"/>
    <n v="38.444400000000002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x v="1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x v="3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x v="0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x v="0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x v="1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x v="0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x v="0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x v="0"/>
    <n v="1438474704"/>
    <n v="1435882704"/>
    <b v="0"/>
    <n v="0"/>
    <b v="0"/>
    <s v="technology/web"/>
    <n v="0"/>
    <s v="no backers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x v="0"/>
    <n v="1426442400"/>
    <n v="1424454319"/>
    <b v="0"/>
    <n v="0"/>
    <b v="0"/>
    <s v="technology/web"/>
    <n v="0"/>
    <s v="no backers"/>
    <x v="2"/>
    <x v="7"/>
  </r>
  <r>
    <n v="583"/>
    <s v="HackersArchive.com"/>
    <s v="HackersArchive.com will help rid the web of viruses and scams found everywhere else you look!"/>
    <n v="9000"/>
    <n v="1"/>
    <x v="2"/>
    <x v="0"/>
    <x v="0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x v="0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d__x000d_PRE-ORDER YOUR LINK CARD TODAY"/>
    <n v="9000"/>
    <n v="0"/>
    <x v="2"/>
    <x v="1"/>
    <x v="1"/>
    <n v="1448928000"/>
    <n v="1444123377"/>
    <b v="0"/>
    <n v="0"/>
    <b v="0"/>
    <s v="technology/web"/>
    <n v="0"/>
    <s v="no backers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x v="0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d__x000d_Make a pledge today!"/>
    <n v="30000"/>
    <n v="2725"/>
    <x v="2"/>
    <x v="5"/>
    <x v="5"/>
    <n v="1429207833"/>
    <n v="1426615833"/>
    <b v="0"/>
    <n v="7"/>
    <b v="0"/>
    <s v="technology/web"/>
    <n v="9"/>
    <n v="389.28570000000002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x v="3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x v="0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x v="1"/>
    <n v="1454936460"/>
    <n v="1452259131"/>
    <b v="0"/>
    <n v="9"/>
    <b v="0"/>
    <s v="technology/web"/>
    <n v="4"/>
    <n v="24.77779999999999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x v="0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x v="0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x v="1"/>
    <n v="1428333345"/>
    <n v="1425744945"/>
    <b v="0"/>
    <n v="7"/>
    <b v="0"/>
    <s v="technology/web"/>
    <n v="23"/>
    <n v="16.428599999999999"/>
    <x v="2"/>
    <x v="7"/>
  </r>
  <r>
    <n v="594"/>
    <s v="Unleashed Fitness"/>
    <s v="Creating a fitness site that will change the fitness game forever!"/>
    <n v="25000"/>
    <n v="26"/>
    <x v="2"/>
    <x v="0"/>
    <x v="0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x v="0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x v="0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x v="0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x v="0"/>
    <n v="1417737781"/>
    <n v="1415145781"/>
    <b v="0"/>
    <n v="7"/>
    <b v="0"/>
    <s v="technology/web"/>
    <n v="34"/>
    <n v="121.4286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x v="0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x v="0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x v="5"/>
    <n v="1419626139"/>
    <n v="1417034139"/>
    <b v="0"/>
    <n v="6"/>
    <b v="0"/>
    <s v="technology/web"/>
    <n v="1"/>
    <n v="23.333300000000001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x v="0"/>
    <n v="1434654215"/>
    <n v="1432062215"/>
    <b v="0"/>
    <n v="0"/>
    <b v="0"/>
    <s v="technology/web"/>
    <n v="0"/>
    <s v="no backers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x v="0"/>
    <n v="1408029623"/>
    <n v="1405437623"/>
    <b v="0"/>
    <n v="13"/>
    <b v="0"/>
    <s v="technology/web"/>
    <n v="4"/>
    <n v="45.386200000000002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x v="0"/>
    <n v="1409187056"/>
    <n v="1406595056"/>
    <b v="0"/>
    <n v="0"/>
    <b v="0"/>
    <s v="technology/web"/>
    <n v="0"/>
    <s v="no backers"/>
    <x v="2"/>
    <x v="7"/>
  </r>
  <r>
    <n v="605"/>
    <s v="Teach Your Parents iPad (Canceled)"/>
    <s v="An iPad support care package for your parents / seniors."/>
    <n v="5000"/>
    <n v="131"/>
    <x v="1"/>
    <x v="0"/>
    <x v="0"/>
    <n v="1440318908"/>
    <n v="1436430908"/>
    <b v="0"/>
    <n v="8"/>
    <b v="0"/>
    <s v="technology/web"/>
    <n v="3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x v="3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x v="0"/>
    <n v="1448225336"/>
    <n v="1445629736"/>
    <b v="0"/>
    <n v="0"/>
    <b v="0"/>
    <s v="technology/web"/>
    <n v="0"/>
    <s v="no backers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x v="0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x v="1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x v="0"/>
    <n v="1429732586"/>
    <n v="1427140586"/>
    <b v="0"/>
    <n v="0"/>
    <b v="0"/>
    <s v="technology/web"/>
    <n v="0"/>
    <s v="no backers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x v="3"/>
    <n v="1453210037"/>
    <n v="1448026037"/>
    <b v="0"/>
    <n v="0"/>
    <b v="0"/>
    <s v="technology/web"/>
    <n v="0"/>
    <s v="no backers"/>
    <x v="2"/>
    <x v="7"/>
  </r>
  <r>
    <n v="612"/>
    <s v="Web Streaming 2.0 (Canceled)"/>
    <s v="A Fast and Reliable new Web platform to stream videos from Internet"/>
    <n v="10000"/>
    <n v="0"/>
    <x v="1"/>
    <x v="13"/>
    <x v="3"/>
    <n v="1472777146"/>
    <n v="1470185146"/>
    <b v="0"/>
    <n v="0"/>
    <b v="0"/>
    <s v="technology/web"/>
    <n v="0"/>
    <s v="no backers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x v="0"/>
    <n v="1443675540"/>
    <n v="1441022120"/>
    <b v="0"/>
    <n v="121"/>
    <b v="0"/>
    <s v="technology/web"/>
    <n v="21"/>
    <n v="105.93389999999999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x v="0"/>
    <n v="1466731740"/>
    <n v="1464139740"/>
    <b v="0"/>
    <n v="0"/>
    <b v="0"/>
    <s v="technology/web"/>
    <n v="0"/>
    <s v="no backers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x v="4"/>
    <n v="1443149759"/>
    <n v="1440557759"/>
    <b v="0"/>
    <n v="0"/>
    <b v="0"/>
    <s v="technology/web"/>
    <n v="0"/>
    <s v="no backers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x v="3"/>
    <n v="1488013307"/>
    <n v="1485421307"/>
    <b v="0"/>
    <n v="0"/>
    <b v="0"/>
    <s v="technology/web"/>
    <n v="0"/>
    <s v="no backers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x v="1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x v="0"/>
    <n v="1449689203"/>
    <n v="1447097203"/>
    <b v="0"/>
    <n v="0"/>
    <b v="0"/>
    <s v="technology/web"/>
    <n v="0"/>
    <s v="no backers"/>
    <x v="2"/>
    <x v="7"/>
  </r>
  <r>
    <n v="619"/>
    <s v="Big Data (Canceled)"/>
    <s v="Big Data Sets for researchers interested in improving the quality of life."/>
    <n v="2500000"/>
    <n v="1"/>
    <x v="1"/>
    <x v="0"/>
    <x v="0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x v="5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x v="0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x v="0"/>
    <n v="1467398138"/>
    <n v="1465670138"/>
    <b v="0"/>
    <n v="9"/>
    <b v="0"/>
    <s v="technology/web"/>
    <n v="6"/>
    <n v="37.88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x v="2"/>
    <n v="1432771997"/>
    <n v="1430179997"/>
    <b v="0"/>
    <n v="0"/>
    <b v="0"/>
    <s v="technology/web"/>
    <n v="0"/>
    <s v="no backers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x v="0"/>
    <n v="1431647041"/>
    <n v="1429055041"/>
    <b v="0"/>
    <n v="0"/>
    <b v="0"/>
    <s v="technology/web"/>
    <n v="0"/>
    <s v="no backers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x v="5"/>
    <n v="1490560177"/>
    <n v="1487971777"/>
    <b v="0"/>
    <n v="0"/>
    <b v="0"/>
    <s v="technology/web"/>
    <n v="0"/>
    <s v="no backers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x v="0"/>
    <n v="1439644920"/>
    <n v="1436793939"/>
    <b v="0"/>
    <n v="39"/>
    <b v="0"/>
    <s v="technology/web"/>
    <n v="17"/>
    <n v="111.4103000000000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x v="9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x v="0"/>
    <n v="1405269457"/>
    <n v="1402677457"/>
    <b v="0"/>
    <n v="0"/>
    <b v="0"/>
    <s v="technology/web"/>
    <n v="0"/>
    <s v="no backers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x v="2"/>
    <n v="1463239108"/>
    <n v="1460647108"/>
    <b v="0"/>
    <n v="3"/>
    <b v="0"/>
    <s v="technology/web"/>
    <n v="0"/>
    <n v="116.66670000000001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x v="0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x v="5"/>
    <n v="1464460329"/>
    <n v="1461954729"/>
    <b v="0"/>
    <n v="9"/>
    <b v="0"/>
    <s v="technology/web"/>
    <n v="1"/>
    <n v="76.666700000000006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x v="3"/>
    <n v="1448470165"/>
    <n v="1445874565"/>
    <b v="0"/>
    <n v="0"/>
    <b v="0"/>
    <s v="technology/web"/>
    <n v="0"/>
    <s v="no backers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x v="0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x v="0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x v="0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x v="1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x v="1"/>
    <n v="1488063840"/>
    <n v="1485558318"/>
    <b v="0"/>
    <n v="0"/>
    <b v="0"/>
    <s v="technology/web"/>
    <n v="0"/>
    <s v="no backers"/>
    <x v="2"/>
    <x v="7"/>
  </r>
  <r>
    <n v="638"/>
    <s v="W (Canceled)"/>
    <s v="O0"/>
    <n v="200000"/>
    <n v="18"/>
    <x v="1"/>
    <x v="12"/>
    <x v="3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x v="0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x v="3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x v="0"/>
    <n v="1439473248"/>
    <n v="1436881248"/>
    <b v="0"/>
    <n v="315"/>
    <b v="1"/>
    <s v="technology/wearables"/>
    <n v="119"/>
    <n v="151.3175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x v="3"/>
    <n v="1439998674"/>
    <n v="1436888274"/>
    <b v="0"/>
    <n v="2174"/>
    <b v="1"/>
    <s v="technology/wearables"/>
    <n v="1460"/>
    <n v="134.35919999999999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x v="0"/>
    <n v="1433085875"/>
    <n v="1428333875"/>
    <b v="0"/>
    <n v="152"/>
    <b v="1"/>
    <s v="technology/wearables"/>
    <n v="106"/>
    <n v="174.02629999999999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x v="0"/>
    <n v="1414544400"/>
    <n v="1410883139"/>
    <b v="0"/>
    <n v="1021"/>
    <b v="1"/>
    <s v="technology/wearables"/>
    <n v="300"/>
    <n v="73.4863"/>
    <x v="2"/>
    <x v="8"/>
  </r>
  <r>
    <n v="645"/>
    <s v="Carbon Fiber Collar Stays"/>
    <s v="Ever wanted to own something made out of carbon fiber? Now you can!"/>
    <n v="2000"/>
    <n v="5574"/>
    <x v="0"/>
    <x v="0"/>
    <x v="0"/>
    <n v="1470962274"/>
    <n v="1468370274"/>
    <b v="0"/>
    <n v="237"/>
    <b v="1"/>
    <s v="technology/wearables"/>
    <n v="279"/>
    <n v="23.518999999999998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x v="0"/>
    <n v="1407788867"/>
    <n v="1405196867"/>
    <b v="0"/>
    <n v="27"/>
    <b v="1"/>
    <s v="technology/wearables"/>
    <n v="132"/>
    <n v="39.07439999999999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x v="5"/>
    <n v="1458235549"/>
    <n v="1455647149"/>
    <b v="0"/>
    <n v="17"/>
    <b v="1"/>
    <s v="technology/wearables"/>
    <n v="107"/>
    <n v="125.94119999999999"/>
    <x v="2"/>
    <x v="8"/>
  </r>
  <r>
    <n v="648"/>
    <s v="Audio Jacket"/>
    <s v="Get ready for the next product that you canâ€™t live without"/>
    <n v="35000"/>
    <n v="44388"/>
    <x v="0"/>
    <x v="0"/>
    <x v="0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x v="0"/>
    <n v="1410904413"/>
    <n v="1409090013"/>
    <b v="0"/>
    <n v="82"/>
    <b v="1"/>
    <s v="technology/wearables"/>
    <n v="140"/>
    <n v="42.67069999999999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x v="0"/>
    <n v="1418953984"/>
    <n v="1413766384"/>
    <b v="0"/>
    <n v="48"/>
    <b v="1"/>
    <s v="technology/wearables"/>
    <n v="112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x v="0"/>
    <n v="1418430311"/>
    <n v="1415838311"/>
    <b v="0"/>
    <n v="105"/>
    <b v="1"/>
    <s v="technology/wearables"/>
    <n v="101"/>
    <n v="239.35239999999999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x v="0"/>
    <n v="1480613650"/>
    <n v="1478018050"/>
    <b v="0"/>
    <n v="28"/>
    <b v="1"/>
    <s v="technology/wearables"/>
    <n v="100"/>
    <n v="107.6429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x v="0"/>
    <n v="1440082240"/>
    <n v="1436885440"/>
    <b v="0"/>
    <n v="1107"/>
    <b v="1"/>
    <s v="technology/wearables"/>
    <n v="141"/>
    <n v="95.830600000000004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x v="0"/>
    <n v="1436396313"/>
    <n v="1433804313"/>
    <b v="0"/>
    <n v="1013"/>
    <b v="1"/>
    <s v="technology/wearables"/>
    <n v="267"/>
    <n v="31.663399999999999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x v="0"/>
    <n v="1426197512"/>
    <n v="1423609112"/>
    <b v="0"/>
    <n v="274"/>
    <b v="1"/>
    <s v="technology/wearables"/>
    <n v="147"/>
    <n v="42.886899999999997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x v="0"/>
    <n v="1460917119"/>
    <n v="1455736719"/>
    <b v="0"/>
    <n v="87"/>
    <b v="1"/>
    <s v="technology/wearables"/>
    <n v="214"/>
    <n v="122.73560000000001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x v="0"/>
    <n v="1450901872"/>
    <n v="1448309872"/>
    <b v="0"/>
    <n v="99"/>
    <b v="1"/>
    <s v="technology/wearables"/>
    <n v="126"/>
    <n v="190.45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x v="0"/>
    <n v="1437933600"/>
    <n v="1435117889"/>
    <b v="0"/>
    <n v="276"/>
    <b v="1"/>
    <s v="technology/wearables"/>
    <n v="104"/>
    <n v="109.337"/>
    <x v="2"/>
    <x v="8"/>
  </r>
  <r>
    <n v="659"/>
    <s v="Lulu Watch Designs - Apple Watch"/>
    <s v="Sync up your lifestyle"/>
    <n v="3000"/>
    <n v="3017"/>
    <x v="0"/>
    <x v="0"/>
    <x v="0"/>
    <n v="1440339295"/>
    <n v="1437747295"/>
    <b v="0"/>
    <n v="21"/>
    <b v="1"/>
    <s v="technology/wearables"/>
    <n v="101"/>
    <n v="143.6666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x v="0"/>
    <n v="1415558879"/>
    <n v="1412963279"/>
    <b v="0"/>
    <n v="18"/>
    <b v="0"/>
    <s v="technology/wearables"/>
    <n v="3"/>
    <n v="84.944400000000002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x v="0"/>
    <n v="1477236559"/>
    <n v="1474644559"/>
    <b v="0"/>
    <n v="9"/>
    <b v="0"/>
    <s v="technology/wearables"/>
    <n v="1"/>
    <n v="10.55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x v="0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x v="7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x v="0"/>
    <n v="1428940775"/>
    <n v="1426348775"/>
    <b v="0"/>
    <n v="29"/>
    <b v="0"/>
    <s v="technology/wearables"/>
    <n v="8"/>
    <n v="31.1724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x v="0"/>
    <n v="1484327061"/>
    <n v="1479143061"/>
    <b v="0"/>
    <n v="12"/>
    <b v="0"/>
    <s v="technology/wearables"/>
    <n v="19"/>
    <n v="155.3333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x v="0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x v="3"/>
    <n v="1477731463"/>
    <n v="1474275463"/>
    <b v="0"/>
    <n v="28"/>
    <b v="0"/>
    <s v="technology/wearables"/>
    <n v="10"/>
    <n v="178.92859999999999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x v="0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d_Sports, business, casual.....it fits every moment of your life."/>
    <n v="200000"/>
    <n v="43015"/>
    <x v="2"/>
    <x v="11"/>
    <x v="9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x v="3"/>
    <n v="1466323800"/>
    <n v="1463418120"/>
    <b v="0"/>
    <n v="310"/>
    <b v="0"/>
    <s v="technology/wearables"/>
    <n v="29"/>
    <n v="84.996799999999993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x v="0"/>
    <n v="1421208000"/>
    <n v="1418315852"/>
    <b v="0"/>
    <n v="15"/>
    <b v="0"/>
    <s v="technology/wearables"/>
    <n v="39"/>
    <n v="788.53330000000005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x v="0"/>
    <n v="1420088340"/>
    <n v="1417410964"/>
    <b v="0"/>
    <n v="215"/>
    <b v="0"/>
    <s v="technology/wearables"/>
    <n v="22"/>
    <n v="50.297699999999999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x v="0"/>
    <n v="1409602217"/>
    <n v="1405714217"/>
    <b v="0"/>
    <n v="3"/>
    <b v="0"/>
    <s v="technology/wearables"/>
    <n v="0"/>
    <n v="68.333299999999994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x v="0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x v="0"/>
    <n v="1420095540"/>
    <n v="1417558804"/>
    <b v="0"/>
    <n v="26"/>
    <b v="0"/>
    <s v="technology/wearables"/>
    <n v="15"/>
    <n v="34.269199999999998"/>
    <x v="2"/>
    <x v="8"/>
  </r>
  <r>
    <n v="676"/>
    <s v="NapTime: the first baby monitor that takes care of parents"/>
    <s v="Having a baby or looking for the perfect gift for a baby shower?_x000d_Discover NapTime, a silent baby monitor that improves your sleep."/>
    <n v="100000"/>
    <n v="1471"/>
    <x v="2"/>
    <x v="5"/>
    <x v="5"/>
    <n v="1423333581"/>
    <n v="1420741581"/>
    <b v="0"/>
    <n v="24"/>
    <b v="0"/>
    <s v="technology/wearables"/>
    <n v="1"/>
    <n v="61.291699999999999"/>
    <x v="2"/>
    <x v="8"/>
  </r>
  <r>
    <n v="677"/>
    <s v="World's first Heated Jacket managed by Smartphone"/>
    <s v="Sinapsi is the first heated jacket designed in Italy._x000d_Now you can manage your jacket by smartphone. Power bank 5/x Charger included."/>
    <n v="50000"/>
    <n v="12792"/>
    <x v="2"/>
    <x v="13"/>
    <x v="3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x v="0"/>
    <n v="1463821338"/>
    <n v="1461229338"/>
    <b v="0"/>
    <n v="17"/>
    <b v="0"/>
    <s v="technology/wearables"/>
    <n v="4"/>
    <n v="65.176500000000004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x v="0"/>
    <n v="1472920909"/>
    <n v="1467736909"/>
    <b v="0"/>
    <n v="94"/>
    <b v="0"/>
    <s v="technology/wearables"/>
    <n v="15"/>
    <n v="93.904300000000006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x v="0"/>
    <n v="1410955331"/>
    <n v="1407931331"/>
    <b v="0"/>
    <n v="129"/>
    <b v="0"/>
    <s v="technology/wearables"/>
    <n v="26"/>
    <n v="150.65119999999999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x v="0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x v="0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x v="0"/>
    <n v="1477949764"/>
    <n v="1474493764"/>
    <b v="0"/>
    <n v="3"/>
    <b v="0"/>
    <s v="technology/wearables"/>
    <n v="1"/>
    <n v="99.333299999999994"/>
    <x v="2"/>
    <x v="8"/>
  </r>
  <r>
    <n v="684"/>
    <s v="Arcus Motion Analyzer | The Versatile Smart Ring"/>
    <s v="Arcus gives your fingers super powers."/>
    <n v="320000"/>
    <n v="23948"/>
    <x v="2"/>
    <x v="0"/>
    <x v="0"/>
    <n v="1406257200"/>
    <n v="1403176891"/>
    <b v="0"/>
    <n v="135"/>
    <b v="0"/>
    <s v="technology/wearables"/>
    <n v="7"/>
    <n v="177.3925999999999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x v="0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d_Rendiamolo possibile... VIVI DI CUORE --- All MADE in ITALY"/>
    <n v="500000"/>
    <n v="0"/>
    <x v="2"/>
    <x v="13"/>
    <x v="3"/>
    <n v="1438618170"/>
    <n v="1436026170"/>
    <b v="0"/>
    <n v="0"/>
    <b v="0"/>
    <s v="technology/wearables"/>
    <n v="0"/>
    <s v="no backers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x v="10"/>
    <n v="1486317653"/>
    <n v="1481133653"/>
    <b v="0"/>
    <n v="6"/>
    <b v="0"/>
    <s v="technology/wearables"/>
    <n v="4"/>
    <n v="591.66669999999999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x v="0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x v="0"/>
    <n v="1481173140"/>
    <n v="1478016097"/>
    <b v="0"/>
    <n v="336"/>
    <b v="0"/>
    <s v="technology/wearables"/>
    <n v="58"/>
    <n v="343.14729999999997"/>
    <x v="2"/>
    <x v="8"/>
  </r>
  <r>
    <n v="690"/>
    <s v="BLOXSHIELD"/>
    <s v="A radiation shield for your fitness tracker, smartwatch or other wearable smart device"/>
    <n v="20000"/>
    <n v="2468"/>
    <x v="2"/>
    <x v="0"/>
    <x v="0"/>
    <n v="1473400800"/>
    <n v="1469718841"/>
    <b v="0"/>
    <n v="34"/>
    <b v="0"/>
    <s v="technology/wearables"/>
    <n v="12"/>
    <n v="72.588200000000001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x v="0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x v="1"/>
    <n v="1482397263"/>
    <n v="1479805263"/>
    <b v="0"/>
    <n v="201"/>
    <b v="0"/>
    <s v="technology/wearables"/>
    <n v="7"/>
    <n v="6.4974999999999996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x v="0"/>
    <n v="1430421827"/>
    <n v="1427829827"/>
    <b v="0"/>
    <n v="296"/>
    <b v="0"/>
    <s v="technology/wearables"/>
    <n v="35"/>
    <n v="119.3850999999999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x v="0"/>
    <n v="1485964559"/>
    <n v="1483372559"/>
    <b v="0"/>
    <n v="7"/>
    <b v="0"/>
    <s v="technology/wearables"/>
    <n v="0"/>
    <n v="84.285700000000006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x v="0"/>
    <n v="1414758620"/>
    <n v="1412166620"/>
    <b v="0"/>
    <n v="7"/>
    <b v="0"/>
    <s v="technology/wearables"/>
    <n v="1"/>
    <n v="90.857100000000003"/>
    <x v="2"/>
    <x v="8"/>
  </r>
  <r>
    <n v="696"/>
    <s v="trustee"/>
    <s v="Show your fidelity by wearing the Trustee rings! Show where you are (at)!"/>
    <n v="175000"/>
    <n v="1"/>
    <x v="2"/>
    <x v="9"/>
    <x v="3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x v="3"/>
    <n v="1454502789"/>
    <n v="1453206789"/>
    <b v="0"/>
    <n v="114"/>
    <b v="0"/>
    <s v="technology/wearables"/>
    <n v="46"/>
    <n v="20.342099999999999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x v="0"/>
    <n v="1411005600"/>
    <n v="1408141245"/>
    <b v="0"/>
    <n v="29"/>
    <b v="0"/>
    <s v="technology/wearables"/>
    <n v="15"/>
    <n v="530.68970000000002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x v="0"/>
    <n v="1385136000"/>
    <n v="1381923548"/>
    <b v="0"/>
    <n v="890"/>
    <b v="0"/>
    <s v="technology/wearables"/>
    <n v="82"/>
    <n v="120.3918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x v="3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x v="1"/>
    <n v="1406130880"/>
    <n v="1403538880"/>
    <b v="0"/>
    <n v="21"/>
    <b v="0"/>
    <s v="technology/wearables"/>
    <n v="27"/>
    <n v="291.3333000000000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x v="0"/>
    <n v="1480011987"/>
    <n v="1477416387"/>
    <b v="0"/>
    <n v="37"/>
    <b v="0"/>
    <s v="technology/wearables"/>
    <n v="31"/>
    <n v="124.91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x v="0"/>
    <n v="1485905520"/>
    <n v="1481150949"/>
    <b v="0"/>
    <n v="7"/>
    <b v="0"/>
    <s v="technology/wearables"/>
    <n v="6"/>
    <n v="119.5714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x v="5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x v="3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x v="3"/>
    <n v="1481740740"/>
    <n v="1478130783"/>
    <b v="0"/>
    <n v="0"/>
    <b v="0"/>
    <s v="technology/wearables"/>
    <n v="0"/>
    <s v="no backers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x v="1"/>
    <n v="1483286127"/>
    <n v="1479830127"/>
    <b v="0"/>
    <n v="456"/>
    <b v="0"/>
    <s v="technology/wearables"/>
    <n v="79"/>
    <n v="117.698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x v="1"/>
    <n v="1410616600"/>
    <n v="1405432600"/>
    <b v="0"/>
    <n v="369"/>
    <b v="0"/>
    <s v="technology/wearables"/>
    <n v="22"/>
    <n v="23.948499999999999"/>
    <x v="2"/>
    <x v="8"/>
  </r>
  <r>
    <n v="709"/>
    <s v="lumiglove"/>
    <s v="A &quot;handheld&quot; light, which eases the way you illuminate objects and/or paths."/>
    <n v="15000"/>
    <n v="61"/>
    <x v="2"/>
    <x v="0"/>
    <x v="0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x v="5"/>
    <n v="1408495440"/>
    <n v="1405640302"/>
    <b v="0"/>
    <n v="0"/>
    <b v="0"/>
    <s v="technology/wearables"/>
    <n v="0"/>
    <s v="no backers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x v="3"/>
    <n v="1481716868"/>
    <n v="1478257268"/>
    <b v="0"/>
    <n v="338"/>
    <b v="0"/>
    <s v="technology/wearables"/>
    <n v="34"/>
    <n v="99.973399999999998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x v="0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x v="3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x v="0"/>
    <n v="1488308082"/>
    <n v="1483124082"/>
    <b v="0"/>
    <n v="28"/>
    <b v="0"/>
    <s v="technology/wearables"/>
    <n v="15"/>
    <n v="80.321399999999997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x v="0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x v="0"/>
    <n v="1417392000"/>
    <n v="1414511307"/>
    <b v="0"/>
    <n v="16"/>
    <b v="0"/>
    <s v="technology/wearables"/>
    <n v="10"/>
    <n v="44.6875"/>
    <x v="2"/>
    <x v="8"/>
  </r>
  <r>
    <n v="717"/>
    <s v="cool air belt"/>
    <s v="Cool air flowing under clothing keeps you cool."/>
    <n v="100000"/>
    <n v="305"/>
    <x v="2"/>
    <x v="0"/>
    <x v="0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x v="0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x v="0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x v="0"/>
    <n v="1327851291"/>
    <n v="1325432091"/>
    <b v="0"/>
    <n v="41"/>
    <b v="1"/>
    <s v="publishing/nonfiction"/>
    <n v="144"/>
    <n v="66.70730000000000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x v="0"/>
    <n v="1406900607"/>
    <n v="1403012607"/>
    <b v="0"/>
    <n v="119"/>
    <b v="1"/>
    <s v="publishing/nonfiction"/>
    <n v="122"/>
    <n v="84.142899999999997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x v="0"/>
    <n v="1333909178"/>
    <n v="1331320778"/>
    <b v="0"/>
    <n v="153"/>
    <b v="1"/>
    <s v="publishing/nonfiction"/>
    <n v="132"/>
    <n v="215.72550000000001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x v="0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d_http://adventureaccess.org"/>
    <n v="7000"/>
    <n v="7383.01"/>
    <x v="0"/>
    <x v="0"/>
    <x v="0"/>
    <n v="1309447163"/>
    <n v="1306855163"/>
    <b v="0"/>
    <n v="143"/>
    <b v="1"/>
    <s v="publishing/nonfiction"/>
    <n v="105"/>
    <n v="51.629399999999997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x v="0"/>
    <n v="1450018912"/>
    <n v="1447426912"/>
    <b v="0"/>
    <n v="140"/>
    <b v="1"/>
    <s v="publishing/nonfiction"/>
    <n v="100"/>
    <n v="143.357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x v="0"/>
    <n v="1365728487"/>
    <n v="1363136487"/>
    <b v="0"/>
    <n v="35"/>
    <b v="1"/>
    <s v="publishing/nonfiction"/>
    <n v="101"/>
    <n v="72.428600000000003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x v="0"/>
    <n v="1358198400"/>
    <n v="1354580949"/>
    <b v="0"/>
    <n v="149"/>
    <b v="1"/>
    <s v="publishing/nonfiction"/>
    <n v="156"/>
    <n v="36.530200000000001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x v="0"/>
    <n v="1313957157"/>
    <n v="1310069157"/>
    <b v="0"/>
    <n v="130"/>
    <b v="1"/>
    <s v="publishing/nonfiction"/>
    <n v="106"/>
    <n v="60.903500000000001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x v="0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x v="0"/>
    <n v="1323280391"/>
    <n v="1320688391"/>
    <b v="0"/>
    <n v="265"/>
    <b v="1"/>
    <s v="publishing/nonfiction"/>
    <n v="132"/>
    <n v="99.766000000000005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x v="0"/>
    <n v="1327212000"/>
    <n v="1322852747"/>
    <b v="0"/>
    <n v="71"/>
    <b v="1"/>
    <s v="publishing/nonfiction"/>
    <n v="126"/>
    <n v="88.732399999999998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x v="1"/>
    <n v="1380449461"/>
    <n v="1375265461"/>
    <b v="0"/>
    <n v="13"/>
    <b v="1"/>
    <s v="publishing/nonfiction"/>
    <n v="160"/>
    <n v="4.9230999999999998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x v="1"/>
    <n v="1387533892"/>
    <n v="1384941892"/>
    <b v="0"/>
    <n v="169"/>
    <b v="1"/>
    <s v="publishing/nonfiction"/>
    <n v="120"/>
    <n v="17.822500000000002"/>
    <x v="3"/>
    <x v="9"/>
  </r>
  <r>
    <n v="734"/>
    <s v="Sideswiped"/>
    <s v="Sideswiped is my story of growing in and trusting God through the mess and mysteries of life."/>
    <n v="8500"/>
    <n v="10670"/>
    <x v="0"/>
    <x v="5"/>
    <x v="5"/>
    <n v="1431147600"/>
    <n v="1428465420"/>
    <b v="0"/>
    <n v="57"/>
    <b v="1"/>
    <s v="publishing/nonfiction"/>
    <n v="126"/>
    <n v="187.19300000000001"/>
    <x v="3"/>
    <x v="9"/>
  </r>
  <r>
    <n v="735"/>
    <s v="TOP FUEL FOR LIFE - Life Lessons from a Crew Chief"/>
    <s v="TOP FUEL FOR LIFE â€¦ a true story of victory, unimaginable loss_x000d_and the epiphany that changed everything."/>
    <n v="47000"/>
    <n v="53771"/>
    <x v="0"/>
    <x v="0"/>
    <x v="0"/>
    <n v="1417653540"/>
    <n v="1414975346"/>
    <b v="0"/>
    <n v="229"/>
    <b v="1"/>
    <s v="publishing/nonfiction"/>
    <n v="114"/>
    <n v="234.80789999999999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x v="0"/>
    <n v="1385009940"/>
    <n v="1383327440"/>
    <b v="0"/>
    <n v="108"/>
    <b v="1"/>
    <s v="publishing/nonfiction"/>
    <n v="315"/>
    <n v="105.0463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x v="0"/>
    <n v="1392408000"/>
    <n v="1390890987"/>
    <b v="0"/>
    <n v="108"/>
    <b v="1"/>
    <s v="publishing/nonfiction"/>
    <n v="122"/>
    <n v="56.666699999999999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x v="0"/>
    <n v="1417409940"/>
    <n v="1414765794"/>
    <b v="0"/>
    <n v="41"/>
    <b v="1"/>
    <s v="publishing/nonfiction"/>
    <n v="107"/>
    <n v="39.0488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x v="0"/>
    <n v="1407758629"/>
    <n v="1404907429"/>
    <b v="0"/>
    <n v="139"/>
    <b v="1"/>
    <s v="publishing/nonfiction"/>
    <n v="158"/>
    <n v="68.345299999999995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x v="0"/>
    <n v="1434857482"/>
    <n v="1433647882"/>
    <b v="0"/>
    <n v="19"/>
    <b v="1"/>
    <s v="publishing/nonfiction"/>
    <n v="107"/>
    <n v="169.5789"/>
    <x v="3"/>
    <x v="9"/>
  </r>
  <r>
    <n v="741"/>
    <s v="reVILNA: the vilna ghetto project"/>
    <s v="A revolutionary digital mapping project of the Vilna Ghetto"/>
    <n v="13000"/>
    <n v="13293.8"/>
    <x v="0"/>
    <x v="0"/>
    <x v="0"/>
    <n v="1370964806"/>
    <n v="1367940806"/>
    <b v="0"/>
    <n v="94"/>
    <b v="1"/>
    <s v="publishing/nonfiction"/>
    <n v="102"/>
    <n v="141.4233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x v="0"/>
    <n v="1395435712"/>
    <n v="1392847312"/>
    <b v="0"/>
    <n v="23"/>
    <b v="1"/>
    <s v="publishing/nonfiction"/>
    <n v="111"/>
    <n v="67.391300000000001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x v="0"/>
    <n v="1334610000"/>
    <n v="1332435685"/>
    <b v="0"/>
    <n v="15"/>
    <b v="1"/>
    <s v="publishing/nonfiction"/>
    <n v="148"/>
    <n v="54.266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x v="0"/>
    <n v="1355439503"/>
    <n v="1352847503"/>
    <b v="0"/>
    <n v="62"/>
    <b v="1"/>
    <s v="publishing/nonfiction"/>
    <n v="102"/>
    <n v="82.51609999999999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x v="0"/>
    <n v="1367588645"/>
    <n v="1364996645"/>
    <b v="0"/>
    <n v="74"/>
    <b v="1"/>
    <s v="publishing/nonfiction"/>
    <n v="179"/>
    <n v="53.729700000000001"/>
    <x v="3"/>
    <x v="9"/>
  </r>
  <r>
    <n v="746"/>
    <s v="Attention: People With Body Parts"/>
    <s v="This is a book of letters. Letters to our body parts."/>
    <n v="2987"/>
    <n v="3318"/>
    <x v="0"/>
    <x v="0"/>
    <x v="0"/>
    <n v="1348372740"/>
    <n v="1346806909"/>
    <b v="0"/>
    <n v="97"/>
    <b v="1"/>
    <s v="publishing/nonfiction"/>
    <n v="111"/>
    <n v="34.206200000000003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x v="3"/>
    <n v="1421319240"/>
    <n v="1418649019"/>
    <b v="0"/>
    <n v="55"/>
    <b v="1"/>
    <s v="publishing/nonfiction"/>
    <n v="100"/>
    <n v="127.32729999999999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x v="0"/>
    <n v="1407701966"/>
    <n v="1405109966"/>
    <b v="0"/>
    <n v="44"/>
    <b v="1"/>
    <s v="publishing/nonfiction"/>
    <n v="100"/>
    <n v="45.56819999999999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x v="0"/>
    <n v="1485642930"/>
    <n v="1483050930"/>
    <b v="0"/>
    <n v="110"/>
    <b v="1"/>
    <s v="publishing/nonfiction"/>
    <n v="106"/>
    <n v="95.963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x v="0"/>
    <n v="1361739872"/>
    <n v="1359147872"/>
    <b v="0"/>
    <n v="59"/>
    <b v="1"/>
    <s v="publishing/nonfiction"/>
    <n v="103"/>
    <n v="77.271199999999993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x v="0"/>
    <n v="1312470475"/>
    <n v="1308496075"/>
    <b v="0"/>
    <n v="62"/>
    <b v="1"/>
    <s v="publishing/nonfiction"/>
    <n v="119"/>
    <n v="57.338700000000003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x v="2"/>
    <n v="1476615600"/>
    <n v="1474884417"/>
    <b v="0"/>
    <n v="105"/>
    <b v="1"/>
    <s v="publishing/nonfiction"/>
    <n v="112"/>
    <n v="53.1905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x v="0"/>
    <n v="1423922991"/>
    <n v="1421330991"/>
    <b v="0"/>
    <n v="26"/>
    <b v="1"/>
    <s v="publishing/nonfiction"/>
    <n v="128"/>
    <n v="492.3077000000000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x v="0"/>
    <n v="1357408721"/>
    <n v="1354816721"/>
    <b v="0"/>
    <n v="49"/>
    <b v="1"/>
    <s v="publishing/nonfiction"/>
    <n v="104"/>
    <n v="42.346899999999998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x v="0"/>
    <n v="1369010460"/>
    <n v="1366381877"/>
    <b v="0"/>
    <n v="68"/>
    <b v="1"/>
    <s v="publishing/nonfiction"/>
    <n v="102"/>
    <n v="37.466000000000001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x v="0"/>
    <n v="1303147459"/>
    <n v="1297880659"/>
    <b v="0"/>
    <n v="22"/>
    <b v="1"/>
    <s v="publishing/nonfiction"/>
    <n v="118"/>
    <n v="37.4545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x v="0"/>
    <n v="1354756714"/>
    <n v="1353547114"/>
    <b v="0"/>
    <n v="18"/>
    <b v="1"/>
    <s v="publishing/nonfiction"/>
    <n v="238"/>
    <n v="33.055599999999998"/>
    <x v="3"/>
    <x v="9"/>
  </r>
  <r>
    <n v="758"/>
    <s v="Publish Waiting On Humanity"/>
    <s v="I am publishing my book, Waiting on Humanity and need some finishing funds to do so."/>
    <n v="2500"/>
    <n v="2550"/>
    <x v="0"/>
    <x v="0"/>
    <x v="0"/>
    <n v="1286568268"/>
    <n v="1283976268"/>
    <b v="0"/>
    <n v="19"/>
    <b v="1"/>
    <s v="publishing/nonfiction"/>
    <n v="102"/>
    <n v="134.2105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x v="1"/>
    <n v="1404892539"/>
    <n v="1401436539"/>
    <b v="0"/>
    <n v="99"/>
    <b v="1"/>
    <s v="publishing/nonfiction"/>
    <n v="102"/>
    <n v="51.474699999999999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x v="0"/>
    <n v="1480188013"/>
    <n v="1477592413"/>
    <b v="0"/>
    <n v="0"/>
    <b v="0"/>
    <s v="publishing/fiction"/>
    <n v="0"/>
    <s v="no backers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x v="0"/>
    <n v="1391364126"/>
    <n v="1388772126"/>
    <b v="0"/>
    <n v="6"/>
    <b v="0"/>
    <s v="publishing/fiction"/>
    <n v="5"/>
    <n v="39.166699999999999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x v="10"/>
    <n v="1480831200"/>
    <n v="1479328570"/>
    <b v="0"/>
    <n v="0"/>
    <b v="0"/>
    <s v="publishing/fiction"/>
    <n v="0"/>
    <s v="no backers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x v="1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x v="0"/>
    <n v="1441858161"/>
    <n v="1439266161"/>
    <b v="0"/>
    <n v="0"/>
    <b v="0"/>
    <s v="publishing/fiction"/>
    <n v="0"/>
    <s v="no backers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x v="0"/>
    <n v="1413723684"/>
    <n v="1411131684"/>
    <b v="0"/>
    <n v="44"/>
    <b v="0"/>
    <s v="publishing/fiction"/>
    <n v="36"/>
    <n v="57.29549999999999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x v="5"/>
    <n v="1424112483"/>
    <n v="1421520483"/>
    <b v="0"/>
    <n v="0"/>
    <b v="0"/>
    <s v="publishing/fiction"/>
    <n v="0"/>
    <s v="no backers"/>
    <x v="3"/>
    <x v="10"/>
  </r>
  <r>
    <n v="767"/>
    <s v="Jury of Peers: A Novel of Online Justice"/>
    <s v="Jury of Peers is a complete novel, and it's good._x000d_All it needs now?  _x000d_More readers.  About ten million more._x000d_Let's get 'em."/>
    <n v="5000"/>
    <n v="177"/>
    <x v="2"/>
    <x v="0"/>
    <x v="0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x v="0"/>
    <n v="1387169890"/>
    <n v="1384577890"/>
    <b v="0"/>
    <n v="0"/>
    <b v="0"/>
    <s v="publishing/fiction"/>
    <n v="0"/>
    <s v="no backers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x v="0"/>
    <n v="1388102094"/>
    <n v="1385510094"/>
    <b v="0"/>
    <n v="52"/>
    <b v="0"/>
    <s v="publishing/fiction"/>
    <n v="41"/>
    <n v="31.8462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x v="0"/>
    <n v="1361750369"/>
    <n v="1358294369"/>
    <b v="0"/>
    <n v="0"/>
    <b v="0"/>
    <s v="publishing/fiction"/>
    <n v="0"/>
    <s v="no backers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x v="0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x v="0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x v="1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x v="0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x v="0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x v="0"/>
    <n v="1444539600"/>
    <n v="1441297645"/>
    <b v="0"/>
    <n v="57"/>
    <b v="0"/>
    <s v="publishing/fiction"/>
    <n v="51"/>
    <n v="63.122799999999998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x v="0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x v="0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x v="0"/>
    <n v="1287115200"/>
    <n v="1284567905"/>
    <b v="0"/>
    <n v="6"/>
    <b v="0"/>
    <s v="publishing/fiction"/>
    <n v="3"/>
    <n v="66.666700000000006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x v="0"/>
    <n v="1304439025"/>
    <n v="1301847025"/>
    <b v="0"/>
    <n v="27"/>
    <b v="1"/>
    <s v="music/rock"/>
    <n v="104"/>
    <n v="38.5185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x v="0"/>
    <n v="1370649674"/>
    <n v="1368057674"/>
    <b v="0"/>
    <n v="25"/>
    <b v="1"/>
    <s v="music/rock"/>
    <n v="133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x v="0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x v="0"/>
    <n v="1335564000"/>
    <n v="1332182049"/>
    <b v="0"/>
    <n v="35"/>
    <b v="1"/>
    <s v="music/rock"/>
    <n v="148"/>
    <n v="63.485700000000001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x v="0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x v="0"/>
    <n v="1362060915"/>
    <n v="1359468915"/>
    <b v="0"/>
    <n v="29"/>
    <b v="1"/>
    <s v="music/rock"/>
    <n v="181"/>
    <n v="31.142800000000001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x v="0"/>
    <n v="1336751220"/>
    <n v="1331774434"/>
    <b v="0"/>
    <n v="44"/>
    <b v="1"/>
    <s v="music/rock"/>
    <n v="143"/>
    <n v="162.27269999999999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x v="0"/>
    <n v="1383318226"/>
    <n v="1380726226"/>
    <b v="0"/>
    <n v="17"/>
    <b v="1"/>
    <s v="music/rock"/>
    <n v="114"/>
    <n v="80.588200000000001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x v="0"/>
    <n v="1341633540"/>
    <n v="1338336588"/>
    <b v="0"/>
    <n v="34"/>
    <b v="1"/>
    <s v="music/rock"/>
    <n v="204"/>
    <n v="59.85439999999999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x v="0"/>
    <n v="1358755140"/>
    <n v="1357187280"/>
    <b v="0"/>
    <n v="14"/>
    <b v="1"/>
    <s v="music/rock"/>
    <n v="109"/>
    <n v="132.857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x v="0"/>
    <n v="1359680939"/>
    <n v="1357088939"/>
    <b v="0"/>
    <n v="156"/>
    <b v="1"/>
    <s v="music/rock"/>
    <n v="144"/>
    <n v="92.54779999999999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x v="0"/>
    <n v="1384322340"/>
    <n v="1381430646"/>
    <b v="0"/>
    <n v="128"/>
    <b v="1"/>
    <s v="music/rock"/>
    <n v="104"/>
    <n v="60.859400000000001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x v="0"/>
    <n v="1383861483"/>
    <n v="1381265883"/>
    <b v="0"/>
    <n v="60"/>
    <b v="1"/>
    <s v="music/rock"/>
    <n v="100"/>
    <n v="41.851799999999997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x v="0"/>
    <n v="1372827540"/>
    <n v="1371491244"/>
    <b v="0"/>
    <n v="32"/>
    <b v="1"/>
    <s v="music/rock"/>
    <n v="103"/>
    <n v="88.325900000000004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x v="0"/>
    <n v="1315242360"/>
    <n v="1310438737"/>
    <b v="0"/>
    <n v="53"/>
    <b v="1"/>
    <s v="music/rock"/>
    <n v="105"/>
    <n v="158.9623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x v="0"/>
    <n v="1333774740"/>
    <n v="1330094566"/>
    <b v="0"/>
    <n v="184"/>
    <b v="1"/>
    <s v="music/rock"/>
    <n v="112"/>
    <n v="85.054299999999998"/>
    <x v="4"/>
    <x v="11"/>
  </r>
  <r>
    <n v="796"/>
    <s v="Madrone: New Album for 2013"/>
    <s v="Madrone is an independent band creating melodic, emotional, _x000d_alternative-rock needing your help to finish their new album."/>
    <n v="10000"/>
    <n v="10135"/>
    <x v="0"/>
    <x v="0"/>
    <x v="0"/>
    <n v="1379279400"/>
    <n v="1376687485"/>
    <b v="0"/>
    <n v="90"/>
    <b v="1"/>
    <s v="music/rock"/>
    <n v="101"/>
    <n v="112.61109999999999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x v="0"/>
    <n v="1335672000"/>
    <n v="1332978688"/>
    <b v="0"/>
    <n v="71"/>
    <b v="1"/>
    <s v="music/rock"/>
    <n v="108"/>
    <n v="45.436599999999999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x v="0"/>
    <n v="1412086187"/>
    <n v="1409494187"/>
    <b v="0"/>
    <n v="87"/>
    <b v="1"/>
    <s v="music/rock"/>
    <n v="115"/>
    <n v="46.2184000000000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x v="0"/>
    <n v="1335542446"/>
    <n v="1332950446"/>
    <b v="0"/>
    <n v="28"/>
    <b v="1"/>
    <s v="music/rock"/>
    <n v="100"/>
    <n v="178.607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x v="1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x v="0"/>
    <n v="1309547120"/>
    <n v="1306955120"/>
    <b v="0"/>
    <n v="51"/>
    <b v="1"/>
    <s v="music/rock"/>
    <n v="112"/>
    <n v="43.733899999999998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x v="0"/>
    <n v="1347854700"/>
    <n v="1343867524"/>
    <b v="0"/>
    <n v="75"/>
    <b v="1"/>
    <s v="music/rock"/>
    <n v="101"/>
    <n v="81.066699999999997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x v="0"/>
    <n v="1306630800"/>
    <n v="1304376478"/>
    <b v="0"/>
    <n v="38"/>
    <b v="1"/>
    <s v="music/rock"/>
    <n v="123"/>
    <n v="74.6053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x v="0"/>
    <n v="1311393540"/>
    <n v="1309919526"/>
    <b v="0"/>
    <n v="18"/>
    <b v="1"/>
    <s v="music/rock"/>
    <n v="100"/>
    <n v="305.55560000000003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x v="0"/>
    <n v="1310857200"/>
    <n v="1306525512"/>
    <b v="0"/>
    <n v="54"/>
    <b v="1"/>
    <s v="music/rock"/>
    <n v="105"/>
    <n v="58.333300000000001"/>
    <x v="4"/>
    <x v="11"/>
  </r>
  <r>
    <n v="806"/>
    <s v="Golden Animals NEW Album!"/>
    <s v="Help Golden Animals finish their NEW Album!"/>
    <n v="8000"/>
    <n v="8355"/>
    <x v="0"/>
    <x v="0"/>
    <x v="0"/>
    <n v="1315413339"/>
    <n v="1312821339"/>
    <b v="0"/>
    <n v="71"/>
    <b v="1"/>
    <s v="music/rock"/>
    <n v="104"/>
    <n v="117.67610000000001"/>
    <x v="4"/>
    <x v="11"/>
  </r>
  <r>
    <n v="807"/>
    <s v="Sic Vita - New EP Release - 2017"/>
    <s v="Join the Sic Vita family and lend a hand as we create a new album!"/>
    <n v="4000"/>
    <n v="4205"/>
    <x v="0"/>
    <x v="0"/>
    <x v="0"/>
    <n v="1488333600"/>
    <n v="1485270311"/>
    <b v="0"/>
    <n v="57"/>
    <b v="1"/>
    <s v="music/rock"/>
    <n v="105"/>
    <n v="73.771900000000002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x v="5"/>
    <n v="1419224340"/>
    <n v="1416363886"/>
    <b v="0"/>
    <n v="43"/>
    <b v="1"/>
    <s v="music/rock"/>
    <n v="100"/>
    <n v="104.6512"/>
    <x v="4"/>
    <x v="11"/>
  </r>
  <r>
    <n v="809"/>
    <s v="Peter's New Album!!"/>
    <s v="Acknowledged songwriter looking to record album of new songs to secure a Publishing Contract"/>
    <n v="4000"/>
    <n v="4151"/>
    <x v="0"/>
    <x v="0"/>
    <x v="0"/>
    <n v="1390161630"/>
    <n v="1387569630"/>
    <b v="0"/>
    <n v="52"/>
    <b v="1"/>
    <s v="music/rock"/>
    <n v="104"/>
    <n v="79.826899999999995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x v="0"/>
    <n v="1346462462"/>
    <n v="1343870462"/>
    <b v="0"/>
    <n v="27"/>
    <b v="1"/>
    <s v="music/rock"/>
    <n v="105"/>
    <n v="58.333300000000001"/>
    <x v="4"/>
    <x v="11"/>
  </r>
  <r>
    <n v="811"/>
    <s v="Love Water Tour"/>
    <s v="We need your financial support to cover the tour costs!  (Sound, lights, travel, stage design)"/>
    <n v="1000"/>
    <n v="1040"/>
    <x v="0"/>
    <x v="0"/>
    <x v="0"/>
    <n v="1373475120"/>
    <n v="1371569202"/>
    <b v="0"/>
    <n v="12"/>
    <b v="1"/>
    <s v="music/rock"/>
    <n v="104"/>
    <n v="86.666700000000006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x v="0"/>
    <n v="1362146280"/>
    <n v="1357604752"/>
    <b v="0"/>
    <n v="33"/>
    <b v="1"/>
    <s v="music/rock"/>
    <n v="152"/>
    <n v="27.60610000000000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x v="0"/>
    <n v="1342825365"/>
    <n v="1340233365"/>
    <b v="0"/>
    <n v="96"/>
    <b v="1"/>
    <s v="music/rock"/>
    <n v="160"/>
    <n v="24.999400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x v="0"/>
    <n v="1306865040"/>
    <n v="1305568201"/>
    <b v="0"/>
    <n v="28"/>
    <b v="1"/>
    <s v="music/rock"/>
    <n v="127"/>
    <n v="45.464300000000001"/>
    <x v="4"/>
    <x v="11"/>
  </r>
  <r>
    <n v="815"/>
    <s v="Some Late Help for The Early Reset"/>
    <s v="Be a part of helping The Early Reset finish their new 7 song EP."/>
    <n v="4000"/>
    <n v="4280"/>
    <x v="0"/>
    <x v="0"/>
    <x v="0"/>
    <n v="1414879303"/>
    <n v="1412287303"/>
    <b v="0"/>
    <n v="43"/>
    <b v="1"/>
    <s v="music/rock"/>
    <n v="107"/>
    <n v="99.53489999999999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x v="0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x v="0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x v="0"/>
    <n v="1344358860"/>
    <n v="1343682681"/>
    <b v="0"/>
    <n v="19"/>
    <b v="1"/>
    <s v="music/rock"/>
    <n v="156"/>
    <n v="28.684200000000001"/>
    <x v="4"/>
    <x v="11"/>
  </r>
  <r>
    <n v="819"/>
    <s v="Winter Tour"/>
    <s v="We are touring the Southeast in support of our new EP"/>
    <n v="400"/>
    <n v="435"/>
    <x v="0"/>
    <x v="0"/>
    <x v="0"/>
    <n v="1387601040"/>
    <n v="1386806254"/>
    <b v="0"/>
    <n v="14"/>
    <b v="1"/>
    <s v="music/rock"/>
    <n v="109"/>
    <n v="31.071400000000001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x v="0"/>
    <n v="1402290000"/>
    <n v="1399666342"/>
    <b v="0"/>
    <n v="38"/>
    <b v="1"/>
    <s v="music/rock"/>
    <n v="134"/>
    <n v="70.552599999999998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x v="0"/>
    <n v="1430712060"/>
    <n v="1427753265"/>
    <b v="0"/>
    <n v="78"/>
    <b v="1"/>
    <s v="music/rock"/>
    <n v="100"/>
    <n v="224.12819999999999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x v="0"/>
    <n v="1349477050"/>
    <n v="1346885050"/>
    <b v="0"/>
    <n v="69"/>
    <b v="1"/>
    <s v="music/rock"/>
    <n v="119"/>
    <n v="51.811599999999999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x v="0"/>
    <n v="1427062852"/>
    <n v="1424474452"/>
    <b v="0"/>
    <n v="33"/>
    <b v="1"/>
    <s v="music/rock"/>
    <n v="180"/>
    <n v="43.51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x v="0"/>
    <n v="1271573940"/>
    <n v="1268459318"/>
    <b v="0"/>
    <n v="54"/>
    <b v="1"/>
    <s v="music/rock"/>
    <n v="134"/>
    <n v="39.816699999999997"/>
    <x v="4"/>
    <x v="11"/>
  </r>
  <r>
    <n v="825"/>
    <s v="KILL FREEMAN"/>
    <s v="Kickstarting Kill Freeman independently. Help fund the New Record, Video and Live Shows."/>
    <n v="12500"/>
    <n v="12554"/>
    <x v="0"/>
    <x v="0"/>
    <x v="0"/>
    <n v="1351495284"/>
    <n v="1349335284"/>
    <b v="0"/>
    <n v="99"/>
    <b v="1"/>
    <s v="music/rock"/>
    <n v="100"/>
    <n v="126.80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x v="0"/>
    <n v="1332719730"/>
    <n v="1330908930"/>
    <b v="0"/>
    <n v="49"/>
    <b v="1"/>
    <s v="music/rock"/>
    <n v="101"/>
    <n v="113.877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x v="0"/>
    <n v="1329248940"/>
    <n v="1326972107"/>
    <b v="0"/>
    <n v="11"/>
    <b v="1"/>
    <s v="music/rock"/>
    <n v="103"/>
    <n v="28.181799999999999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x v="0"/>
    <n v="1340641440"/>
    <n v="1339549982"/>
    <b v="0"/>
    <n v="38"/>
    <b v="1"/>
    <s v="music/rock"/>
    <n v="107"/>
    <n v="36.6053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x v="1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x v="0"/>
    <n v="1363952225"/>
    <n v="1361363825"/>
    <b v="0"/>
    <n v="32"/>
    <b v="1"/>
    <s v="music/rock"/>
    <n v="108"/>
    <n v="60.656300000000002"/>
    <x v="4"/>
    <x v="11"/>
  </r>
  <r>
    <n v="831"/>
    <s v="Let The 7Horse Run!"/>
    <s v="7Horse is a new band with a self-funded album and a show they want to rock in your town!"/>
    <n v="1500"/>
    <n v="3500"/>
    <x v="0"/>
    <x v="0"/>
    <x v="0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x v="0"/>
    <n v="1327133580"/>
    <n v="1321978335"/>
    <b v="0"/>
    <n v="154"/>
    <b v="1"/>
    <s v="music/rock"/>
    <n v="101"/>
    <n v="97.993899999999996"/>
    <x v="4"/>
    <x v="11"/>
  </r>
  <r>
    <n v="833"/>
    <s v="Ragman Rolls"/>
    <s v="This is an American rock album."/>
    <n v="6000"/>
    <n v="6100"/>
    <x v="0"/>
    <x v="0"/>
    <x v="0"/>
    <n v="1397941475"/>
    <n v="1395349475"/>
    <b v="0"/>
    <n v="41"/>
    <b v="1"/>
    <s v="music/rock"/>
    <n v="102"/>
    <n v="148.78049999999999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x v="0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x v="0"/>
    <n v="1337396400"/>
    <n v="1333709958"/>
    <b v="0"/>
    <n v="40"/>
    <b v="1"/>
    <s v="music/rock"/>
    <n v="117"/>
    <n v="58.625"/>
    <x v="4"/>
    <x v="11"/>
  </r>
  <r>
    <n v="836"/>
    <s v="DESMADRE Full Album + Press Kit"/>
    <s v="An album you can bring home to mom."/>
    <n v="5000"/>
    <n v="5046.5200000000004"/>
    <x v="0"/>
    <x v="0"/>
    <x v="0"/>
    <n v="1381108918"/>
    <n v="1378516918"/>
    <b v="0"/>
    <n v="46"/>
    <b v="1"/>
    <s v="music/rock"/>
    <n v="101"/>
    <n v="109.70699999999999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x v="0"/>
    <n v="1398988662"/>
    <n v="1396396662"/>
    <b v="0"/>
    <n v="62"/>
    <b v="1"/>
    <s v="music/rock"/>
    <n v="122"/>
    <n v="49.112900000000003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x v="0"/>
    <n v="1326835985"/>
    <n v="1324243985"/>
    <b v="0"/>
    <n v="61"/>
    <b v="1"/>
    <s v="music/rock"/>
    <n v="145"/>
    <n v="47.672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x v="0"/>
    <n v="1348337956"/>
    <n v="1345745956"/>
    <b v="0"/>
    <n v="96"/>
    <b v="1"/>
    <s v="music/rock"/>
    <n v="117"/>
    <n v="60.7378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x v="0"/>
    <n v="1474694787"/>
    <n v="1472102787"/>
    <b v="0"/>
    <n v="190"/>
    <b v="1"/>
    <s v="music/metal"/>
    <n v="120"/>
    <n v="63.377200000000002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x v="0"/>
    <n v="1415653663"/>
    <n v="1413058063"/>
    <b v="1"/>
    <n v="94"/>
    <b v="1"/>
    <s v="music/metal"/>
    <n v="101"/>
    <n v="53.89359999999999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x v="5"/>
    <n v="1381723140"/>
    <n v="1378735983"/>
    <b v="1"/>
    <n v="39"/>
    <b v="1"/>
    <s v="music/metal"/>
    <n v="104"/>
    <n v="66.871799999999993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x v="0"/>
    <n v="1481184000"/>
    <n v="1479708680"/>
    <b v="0"/>
    <n v="127"/>
    <b v="1"/>
    <s v="music/metal"/>
    <n v="267"/>
    <n v="63.102400000000003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x v="0"/>
    <n v="1414817940"/>
    <n v="1411489552"/>
    <b v="1"/>
    <n v="159"/>
    <b v="1"/>
    <s v="music/metal"/>
    <n v="194"/>
    <n v="36.62890000000000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x v="0"/>
    <n v="1473047940"/>
    <n v="1469595396"/>
    <b v="0"/>
    <n v="177"/>
    <b v="1"/>
    <s v="music/metal"/>
    <n v="120"/>
    <n v="34.005699999999997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x v="1"/>
    <n v="1394460000"/>
    <n v="1393233855"/>
    <b v="0"/>
    <n v="47"/>
    <b v="1"/>
    <s v="music/metal"/>
    <n v="122"/>
    <n v="28.5534"/>
    <x v="4"/>
    <x v="12"/>
  </r>
  <r>
    <n v="847"/>
    <s v="CENTROPYMUSIC"/>
    <s v="MUSIC WITH MEANING!  MUSIC THAT MATTERS!!!"/>
    <n v="10"/>
    <n v="10"/>
    <x v="0"/>
    <x v="0"/>
    <x v="0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x v="0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d_Join Nightingale in her journey through the Poison Garden."/>
    <n v="4000"/>
    <n v="4796"/>
    <x v="0"/>
    <x v="0"/>
    <x v="0"/>
    <n v="1426473264"/>
    <n v="1424057664"/>
    <b v="0"/>
    <n v="115"/>
    <b v="1"/>
    <s v="music/metal"/>
    <n v="120"/>
    <n v="41.704300000000003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x v="0"/>
    <n v="1461560340"/>
    <n v="1458762717"/>
    <b v="0"/>
    <n v="133"/>
    <b v="1"/>
    <s v="music/metal"/>
    <n v="155"/>
    <n v="46.669199999999996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x v="3"/>
    <n v="1469994300"/>
    <n v="1464815253"/>
    <b v="0"/>
    <n v="70"/>
    <b v="1"/>
    <s v="music/metal"/>
    <n v="130"/>
    <n v="37.2714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x v="0"/>
    <n v="1477342800"/>
    <n v="1476386395"/>
    <b v="0"/>
    <n v="62"/>
    <b v="1"/>
    <s v="music/metal"/>
    <n v="105"/>
    <n v="59.258099999999999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x v="0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x v="0"/>
    <n v="1482901546"/>
    <n v="1480309546"/>
    <b v="0"/>
    <n v="499"/>
    <b v="1"/>
    <s v="music/metal"/>
    <n v="118"/>
    <n v="65.862300000000005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x v="0"/>
    <n v="1469329217"/>
    <n v="1466737217"/>
    <b v="0"/>
    <n v="47"/>
    <b v="1"/>
    <s v="music/metal"/>
    <n v="103"/>
    <n v="31.914899999999999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x v="3"/>
    <n v="1477422000"/>
    <n v="1472282956"/>
    <b v="0"/>
    <n v="28"/>
    <b v="1"/>
    <s v="music/metal"/>
    <n v="218"/>
    <n v="19.464300000000001"/>
    <x v="4"/>
    <x v="12"/>
  </r>
  <r>
    <n v="857"/>
    <s v="A Reason To Breathe - DEBUT ALBUM"/>
    <s v="Modern Post-Hardcore/Electro music (Hardstyle, EDM, Trap, Dubstep, Dembow, House)."/>
    <n v="1200"/>
    <n v="1200"/>
    <x v="0"/>
    <x v="3"/>
    <x v="3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x v="1"/>
    <n v="1429138740"/>
    <n v="1426528418"/>
    <b v="0"/>
    <n v="76"/>
    <b v="1"/>
    <s v="music/metal"/>
    <n v="144"/>
    <n v="22.7378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x v="0"/>
    <n v="1433376000"/>
    <n v="1430768468"/>
    <b v="0"/>
    <n v="98"/>
    <b v="1"/>
    <s v="music/metal"/>
    <n v="105"/>
    <n v="42.724499999999999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x v="0"/>
    <n v="1385123713"/>
    <n v="1382528113"/>
    <b v="0"/>
    <n v="48"/>
    <b v="0"/>
    <s v="music/jazz"/>
    <n v="18"/>
    <n v="52.916699999999999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x v="0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x v="1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x v="0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x v="0"/>
    <n v="1381917540"/>
    <n v="1379990038"/>
    <b v="0"/>
    <n v="79"/>
    <b v="0"/>
    <s v="music/jazz"/>
    <n v="42"/>
    <n v="34.177199999999999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x v="0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x v="0"/>
    <n v="1425136200"/>
    <n v="1421853518"/>
    <b v="0"/>
    <n v="11"/>
    <b v="0"/>
    <s v="music/jazz"/>
    <n v="18"/>
    <n v="58.181800000000003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x v="0"/>
    <n v="1259643540"/>
    <n v="1254450706"/>
    <b v="0"/>
    <n v="11"/>
    <b v="0"/>
    <s v="music/jazz"/>
    <n v="24"/>
    <n v="109.18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x v="0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x v="0"/>
    <n v="1365448657"/>
    <n v="1362860257"/>
    <b v="0"/>
    <n v="3"/>
    <b v="0"/>
    <s v="music/jazz"/>
    <n v="12"/>
    <n v="346.6666999999999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x v="1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x v="0"/>
    <n v="1385735295"/>
    <n v="1383139695"/>
    <b v="0"/>
    <n v="12"/>
    <b v="0"/>
    <s v="music/jazz"/>
    <n v="5"/>
    <n v="27.083300000000001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x v="0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x v="0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x v="0"/>
    <n v="1367676034"/>
    <n v="1365084034"/>
    <b v="0"/>
    <n v="21"/>
    <b v="0"/>
    <s v="music/jazz"/>
    <n v="24"/>
    <n v="34.761899999999997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x v="0"/>
    <n v="1442856131"/>
    <n v="1441128131"/>
    <b v="0"/>
    <n v="0"/>
    <b v="0"/>
    <s v="music/jazz"/>
    <n v="0"/>
    <s v="no backers"/>
    <x v="4"/>
    <x v="13"/>
  </r>
  <r>
    <n v="876"/>
    <s v="Sound Of Dobells"/>
    <s v="What was the greatest record shop ever?  DOBELLS!"/>
    <n v="3152"/>
    <n v="1286"/>
    <x v="2"/>
    <x v="1"/>
    <x v="1"/>
    <n v="1359978927"/>
    <n v="1357127727"/>
    <b v="0"/>
    <n v="45"/>
    <b v="0"/>
    <s v="music/jazz"/>
    <n v="41"/>
    <n v="28.577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x v="0"/>
    <n v="1387479360"/>
    <n v="1384887360"/>
    <b v="0"/>
    <n v="29"/>
    <b v="0"/>
    <s v="music/jazz"/>
    <n v="68"/>
    <n v="46.586199999999998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x v="0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x v="0"/>
    <n v="1338321305"/>
    <n v="1336506905"/>
    <b v="0"/>
    <n v="30"/>
    <b v="0"/>
    <s v="music/jazz"/>
    <n v="31"/>
    <n v="21.466699999999999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x v="0"/>
    <n v="1351582938"/>
    <n v="1348731738"/>
    <b v="0"/>
    <n v="8"/>
    <b v="0"/>
    <s v="music/indie rock"/>
    <n v="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x v="0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x v="0"/>
    <n v="1315341550"/>
    <n v="1312490350"/>
    <b v="0"/>
    <n v="14"/>
    <b v="0"/>
    <s v="music/indie rock"/>
    <n v="20"/>
    <n v="21.571400000000001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x v="0"/>
    <n v="1456957635"/>
    <n v="1451773635"/>
    <b v="0"/>
    <n v="24"/>
    <b v="0"/>
    <s v="music/indie rock"/>
    <n v="40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x v="0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x v="0"/>
    <n v="1483137311"/>
    <n v="1481322911"/>
    <b v="0"/>
    <n v="21"/>
    <b v="0"/>
    <s v="music/indie rock"/>
    <n v="75"/>
    <n v="35.71430000000000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x v="0"/>
    <n v="1473972813"/>
    <n v="1471812813"/>
    <b v="0"/>
    <n v="7"/>
    <b v="0"/>
    <s v="music/indie rock"/>
    <n v="41"/>
    <n v="29.28569999999999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x v="0"/>
    <n v="1338159655"/>
    <n v="1335567655"/>
    <b v="0"/>
    <n v="0"/>
    <b v="0"/>
    <s v="music/indie rock"/>
    <n v="0"/>
    <s v="no backers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x v="0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x v="0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x v="0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x v="0"/>
    <n v="1408581930"/>
    <n v="1405989930"/>
    <b v="0"/>
    <n v="9"/>
    <b v="0"/>
    <s v="music/indie rock"/>
    <n v="3"/>
    <n v="28.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x v="0"/>
    <n v="1280635200"/>
    <n v="1273121283"/>
    <b v="0"/>
    <n v="17"/>
    <b v="0"/>
    <s v="music/indie rock"/>
    <n v="41"/>
    <n v="143.8235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x v="0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x v="0"/>
    <n v="1465169610"/>
    <n v="1462577610"/>
    <b v="0"/>
    <n v="53"/>
    <b v="0"/>
    <s v="music/indie rock"/>
    <n v="39"/>
    <n v="147.81129999999999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x v="0"/>
    <n v="1287975829"/>
    <n v="1284087829"/>
    <b v="0"/>
    <n v="7"/>
    <b v="0"/>
    <s v="music/indie rock"/>
    <n v="2"/>
    <n v="27.857099999999999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x v="0"/>
    <n v="1440734400"/>
    <n v="1438549026"/>
    <b v="0"/>
    <n v="72"/>
    <b v="0"/>
    <s v="music/indie rock"/>
    <n v="40"/>
    <n v="44.444400000000002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x v="0"/>
    <n v="1354123908"/>
    <n v="1351528308"/>
    <b v="0"/>
    <n v="0"/>
    <b v="0"/>
    <s v="music/indie rock"/>
    <n v="0"/>
    <s v="no backers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x v="0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x v="0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x v="0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x v="0"/>
    <n v="1276024260"/>
    <n v="1272050914"/>
    <b v="0"/>
    <n v="0"/>
    <b v="0"/>
    <s v="music/jazz"/>
    <n v="0"/>
    <s v="no backers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x v="0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x v="0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x v="0"/>
    <n v="1451786137"/>
    <n v="1449194137"/>
    <b v="0"/>
    <n v="3"/>
    <b v="0"/>
    <s v="music/jazz"/>
    <n v="0"/>
    <n v="50.333300000000001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x v="0"/>
    <n v="1295847926"/>
    <n v="1290663926"/>
    <b v="0"/>
    <n v="6"/>
    <b v="0"/>
    <s v="music/jazz"/>
    <n v="3"/>
    <n v="32.666699999999999"/>
    <x v="4"/>
    <x v="13"/>
  </r>
  <r>
    <n v="906"/>
    <s v="24th Music Presents Channeling Motown (Live)"/>
    <s v="The DMV's most respected saxophonist pay tribute to Motown."/>
    <n v="15000"/>
    <n v="0"/>
    <x v="2"/>
    <x v="0"/>
    <x v="0"/>
    <n v="1394681590"/>
    <n v="1392093190"/>
    <b v="0"/>
    <n v="0"/>
    <b v="0"/>
    <s v="music/jazz"/>
    <n v="0"/>
    <s v="no backers"/>
    <x v="4"/>
    <x v="13"/>
  </r>
  <r>
    <n v="907"/>
    <s v="Greg Chambers Saxophone CD"/>
    <s v="Greg Chambers' self-titled CD needs support for post production, replication, and promotion."/>
    <n v="2900"/>
    <n v="0"/>
    <x v="2"/>
    <x v="0"/>
    <x v="0"/>
    <n v="1315715823"/>
    <n v="1313123823"/>
    <b v="0"/>
    <n v="0"/>
    <b v="0"/>
    <s v="music/jazz"/>
    <n v="0"/>
    <s v="no backers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x v="0"/>
    <n v="1280206740"/>
    <n v="1276283655"/>
    <b v="0"/>
    <n v="0"/>
    <b v="0"/>
    <s v="music/jazz"/>
    <n v="0"/>
    <s v="no backers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x v="0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x v="1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x v="0"/>
    <n v="1390522045"/>
    <n v="1388707645"/>
    <b v="0"/>
    <n v="0"/>
    <b v="0"/>
    <s v="music/jazz"/>
    <n v="0"/>
    <s v="no backers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x v="0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x v="0"/>
    <n v="1336188019"/>
    <n v="1333596019"/>
    <b v="0"/>
    <n v="24"/>
    <b v="0"/>
    <s v="music/jazz"/>
    <n v="7"/>
    <n v="82.583299999999994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x v="0"/>
    <n v="1345918747"/>
    <n v="1343326747"/>
    <b v="0"/>
    <n v="0"/>
    <b v="0"/>
    <s v="music/jazz"/>
    <n v="0"/>
    <s v="no backers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x v="0"/>
    <n v="1330577940"/>
    <n v="1327853914"/>
    <b v="0"/>
    <n v="9"/>
    <b v="0"/>
    <s v="music/jazz"/>
    <n v="6"/>
    <n v="41.666699999999999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x v="0"/>
    <n v="1287723600"/>
    <n v="1284409734"/>
    <b v="0"/>
    <n v="0"/>
    <b v="0"/>
    <s v="music/jazz"/>
    <n v="0"/>
    <s v="no backers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x v="0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x v="1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x v="0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x v="0"/>
    <n v="1384448822"/>
    <n v="1381853222"/>
    <b v="0"/>
    <n v="0"/>
    <b v="0"/>
    <s v="music/jazz"/>
    <n v="0"/>
    <s v="no backers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x v="0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x v="0"/>
    <n v="1412167393"/>
    <n v="1409143393"/>
    <b v="0"/>
    <n v="30"/>
    <b v="0"/>
    <s v="music/jazz"/>
    <n v="21"/>
    <n v="189.33330000000001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x v="0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x v="0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x v="0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x v="0"/>
    <n v="1278628800"/>
    <n v="1276043330"/>
    <b v="0"/>
    <n v="0"/>
    <b v="0"/>
    <s v="music/jazz"/>
    <n v="0"/>
    <s v="no backers"/>
    <x v="4"/>
    <x v="13"/>
  </r>
  <r>
    <n v="927"/>
    <s v="JETRO DA SILVA FUNK PROJECT"/>
    <s v="Studio CD/DVD Solo project of Pianist &amp; Keyboardist Jetro da Silva"/>
    <n v="20000"/>
    <n v="0"/>
    <x v="2"/>
    <x v="0"/>
    <x v="0"/>
    <n v="1337024695"/>
    <n v="1334432695"/>
    <b v="0"/>
    <n v="0"/>
    <b v="0"/>
    <s v="music/jazz"/>
    <n v="0"/>
    <s v="no backers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x v="0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x v="0"/>
    <n v="1333946569"/>
    <n v="1331358169"/>
    <b v="0"/>
    <n v="0"/>
    <b v="0"/>
    <s v="music/jazz"/>
    <n v="0"/>
    <s v="no backers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x v="0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x v="1"/>
    <n v="1395007200"/>
    <n v="1392021502"/>
    <b v="0"/>
    <n v="7"/>
    <b v="0"/>
    <s v="music/jazz"/>
    <n v="7"/>
    <n v="18.714300000000001"/>
    <x v="4"/>
    <x v="13"/>
  </r>
  <r>
    <n v="932"/>
    <s v="Mandy Harvey Christmas Album"/>
    <s v="Help me to create my 3rd album, a Christmas CD with 16 Holiday/Original favorites!"/>
    <n v="9500"/>
    <n v="1381"/>
    <x v="2"/>
    <x v="0"/>
    <x v="0"/>
    <n v="1363990545"/>
    <n v="1360106145"/>
    <b v="0"/>
    <n v="30"/>
    <b v="0"/>
    <s v="music/jazz"/>
    <n v="15"/>
    <n v="46.033299999999997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x v="0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x v="5"/>
    <n v="1399183200"/>
    <n v="1396633284"/>
    <b v="0"/>
    <n v="30"/>
    <b v="0"/>
    <s v="music/jazz"/>
    <n v="30"/>
    <n v="50.666699999999999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x v="0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x v="0"/>
    <n v="1326916800"/>
    <n v="1323131689"/>
    <b v="0"/>
    <n v="0"/>
    <b v="0"/>
    <s v="music/jazz"/>
    <n v="0"/>
    <s v="no backers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x v="0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d_to express their Art of Music."/>
    <n v="7000"/>
    <n v="25"/>
    <x v="2"/>
    <x v="0"/>
    <x v="0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x v="0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x v="0"/>
    <n v="1439251926"/>
    <n v="1435363926"/>
    <b v="0"/>
    <n v="14"/>
    <b v="0"/>
    <s v="technology/wearables"/>
    <n v="17"/>
    <n v="110.28570000000001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x v="0"/>
    <n v="1486693145"/>
    <n v="1484101145"/>
    <b v="0"/>
    <n v="31"/>
    <b v="0"/>
    <s v="technology/wearables"/>
    <n v="2"/>
    <n v="37.451599999999999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x v="0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x v="0"/>
    <n v="1480438905"/>
    <n v="1477843305"/>
    <b v="0"/>
    <n v="12"/>
    <b v="0"/>
    <s v="technology/wearables"/>
    <n v="10"/>
    <n v="24.083300000000001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x v="0"/>
    <n v="1460988000"/>
    <n v="1458050450"/>
    <b v="0"/>
    <n v="96"/>
    <b v="0"/>
    <s v="technology/wearables"/>
    <n v="13"/>
    <n v="69.406300000000002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x v="3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x v="0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x v="0"/>
    <n v="1467312306"/>
    <n v="1462128306"/>
    <b v="0"/>
    <n v="0"/>
    <b v="0"/>
    <s v="technology/wearables"/>
    <n v="0"/>
    <s v="no backers"/>
    <x v="2"/>
    <x v="8"/>
  </r>
  <r>
    <n v="948"/>
    <s v="Led Shirt - WiFi Controlled"/>
    <s v="T-Shirt with Led panel controlled by Android app over WiFi. _x000d_Multiple shirts, games, text, video effects support,"/>
    <n v="4000"/>
    <n v="480"/>
    <x v="2"/>
    <x v="9"/>
    <x v="3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x v="3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x v="5"/>
    <n v="1453053661"/>
    <n v="1450461661"/>
    <b v="0"/>
    <n v="24"/>
    <b v="0"/>
    <s v="technology/wearables"/>
    <n v="28"/>
    <n v="58.416699999999999"/>
    <x v="2"/>
    <x v="8"/>
  </r>
  <r>
    <n v="951"/>
    <s v="Smart Harness"/>
    <s v="Revolutionizing the way we walk our dogs!"/>
    <n v="50000"/>
    <n v="19195"/>
    <x v="2"/>
    <x v="0"/>
    <x v="0"/>
    <n v="1465054872"/>
    <n v="1461166872"/>
    <b v="0"/>
    <n v="121"/>
    <b v="0"/>
    <s v="technology/wearables"/>
    <n v="38"/>
    <n v="158.63640000000001"/>
    <x v="2"/>
    <x v="8"/>
  </r>
  <r>
    <n v="952"/>
    <s v="Audionoggin - Join the Earvolution"/>
    <s v="Audionoggin: Wireless personal surround sound for the athlete in everyone."/>
    <n v="49000"/>
    <n v="19572"/>
    <x v="2"/>
    <x v="0"/>
    <x v="0"/>
    <n v="1479483812"/>
    <n v="1476888212"/>
    <b v="0"/>
    <n v="196"/>
    <b v="0"/>
    <s v="technology/wearables"/>
    <n v="40"/>
    <n v="99.857100000000003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x v="0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x v="0"/>
    <n v="1440100839"/>
    <n v="1436472039"/>
    <b v="0"/>
    <n v="73"/>
    <b v="0"/>
    <s v="technology/wearables"/>
    <n v="43"/>
    <n v="89.191800000000001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x v="0"/>
    <n v="1473750300"/>
    <n v="1470294300"/>
    <b v="0"/>
    <n v="93"/>
    <b v="0"/>
    <s v="technology/wearables"/>
    <n v="6"/>
    <n v="182.62370000000001"/>
    <x v="2"/>
    <x v="8"/>
  </r>
  <r>
    <n v="956"/>
    <s v="SemiYours"/>
    <s v="You can rent out your Car with Uber. _x000d_You can rent out your Home with Airbnb. _x000d_Now you can rent out your CLOSET with SemiYOURS!"/>
    <n v="50000"/>
    <n v="861"/>
    <x v="2"/>
    <x v="0"/>
    <x v="0"/>
    <n v="1430081759"/>
    <n v="1424901359"/>
    <b v="0"/>
    <n v="17"/>
    <b v="0"/>
    <s v="technology/wearables"/>
    <n v="2"/>
    <n v="50.647100000000002"/>
    <x v="2"/>
    <x v="8"/>
  </r>
  <r>
    <n v="957"/>
    <s v="DUALBAND, the Leather NFC Smart Watch Band"/>
    <s v="A Leather Smart watch Band, that NEVER needs to be charged for only $37!"/>
    <n v="12000"/>
    <n v="233"/>
    <x v="2"/>
    <x v="0"/>
    <x v="0"/>
    <n v="1479392133"/>
    <n v="1476710133"/>
    <b v="0"/>
    <n v="7"/>
    <b v="0"/>
    <s v="technology/wearables"/>
    <n v="2"/>
    <n v="33.28569999999999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x v="0"/>
    <n v="1428641940"/>
    <n v="1426792563"/>
    <b v="0"/>
    <n v="17"/>
    <b v="0"/>
    <s v="technology/wearables"/>
    <n v="11"/>
    <n v="51.8235000000000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x v="0"/>
    <n v="1421640665"/>
    <n v="1419048665"/>
    <b v="0"/>
    <n v="171"/>
    <b v="0"/>
    <s v="technology/wearables"/>
    <n v="39"/>
    <n v="113.62569999999999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x v="0"/>
    <n v="1489500155"/>
    <n v="1485874955"/>
    <b v="0"/>
    <n v="188"/>
    <b v="0"/>
    <s v="technology/wearables"/>
    <n v="46"/>
    <n v="136.46279999999999"/>
    <x v="2"/>
    <x v="8"/>
  </r>
  <r>
    <n v="961"/>
    <s v="The first personal trainer and diet coach for your dog!"/>
    <s v="Active, happy &amp; healthy together! _x000d_Thatâ€™s our mission for all dogs and their parents."/>
    <n v="95000"/>
    <n v="40079"/>
    <x v="2"/>
    <x v="0"/>
    <x v="0"/>
    <n v="1487617200"/>
    <n v="1483634335"/>
    <b v="0"/>
    <n v="110"/>
    <b v="0"/>
    <s v="technology/wearables"/>
    <n v="42"/>
    <n v="364.3544999999999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x v="0"/>
    <n v="1455210353"/>
    <n v="1451927153"/>
    <b v="0"/>
    <n v="37"/>
    <b v="0"/>
    <s v="technology/wearables"/>
    <n v="28"/>
    <n v="19.243200000000002"/>
    <x v="2"/>
    <x v="8"/>
  </r>
  <r>
    <n v="963"/>
    <s v="The Ultimate Learning Center"/>
    <s v="WE are molding an educated, motivated, non violent GENERATION!"/>
    <n v="35000"/>
    <n v="377"/>
    <x v="2"/>
    <x v="0"/>
    <x v="0"/>
    <n v="1476717319"/>
    <n v="1473693319"/>
    <b v="0"/>
    <n v="9"/>
    <b v="0"/>
    <s v="technology/wearables"/>
    <n v="1"/>
    <n v="41.88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x v="5"/>
    <n v="1441119919"/>
    <n v="1437663919"/>
    <b v="0"/>
    <n v="29"/>
    <b v="0"/>
    <s v="technology/wearables"/>
    <n v="1"/>
    <n v="30.310300000000002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x v="0"/>
    <n v="1477454340"/>
    <n v="1474676646"/>
    <b v="0"/>
    <n v="6"/>
    <b v="0"/>
    <s v="technology/wearables"/>
    <n v="1"/>
    <n v="49.666699999999999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x v="0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x v="0"/>
    <n v="1461301574"/>
    <n v="1456121174"/>
    <b v="0"/>
    <n v="81"/>
    <b v="0"/>
    <s v="technology/wearables"/>
    <n v="18"/>
    <n v="43.975299999999997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x v="0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x v="10"/>
    <n v="1486624607"/>
    <n v="1483773407"/>
    <b v="0"/>
    <n v="11"/>
    <b v="0"/>
    <s v="technology/wearables"/>
    <n v="47"/>
    <n v="1272.72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x v="5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x v="0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x v="0"/>
    <n v="1409813940"/>
    <n v="1407271598"/>
    <b v="0"/>
    <n v="45"/>
    <b v="0"/>
    <s v="technology/wearables"/>
    <n v="35"/>
    <n v="153.88890000000001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x v="0"/>
    <n v="1447032093"/>
    <n v="1441844493"/>
    <b v="0"/>
    <n v="8"/>
    <b v="0"/>
    <s v="technology/wearables"/>
    <n v="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x v="0"/>
    <n v="1458925156"/>
    <n v="1456336756"/>
    <b v="0"/>
    <n v="3"/>
    <b v="0"/>
    <s v="technology/wearables"/>
    <n v="1"/>
    <n v="93.333299999999994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x v="0"/>
    <n v="1467132185"/>
    <n v="1461948185"/>
    <b v="0"/>
    <n v="24"/>
    <b v="0"/>
    <s v="technology/wearables"/>
    <n v="3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x v="2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x v="3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x v="9"/>
    <n v="1456385101"/>
    <n v="1453793101"/>
    <b v="0"/>
    <n v="123"/>
    <b v="0"/>
    <s v="technology/wearables"/>
    <n v="56"/>
    <n v="790.837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x v="0"/>
    <n v="1466449140"/>
    <n v="1463392828"/>
    <b v="0"/>
    <n v="96"/>
    <b v="0"/>
    <s v="technology/wearables"/>
    <n v="83"/>
    <n v="301.93920000000003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x v="0"/>
    <n v="1417387322"/>
    <n v="1413495722"/>
    <b v="0"/>
    <n v="31"/>
    <b v="0"/>
    <s v="technology/wearables"/>
    <n v="15"/>
    <n v="47.935499999999998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x v="0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x v="0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x v="3"/>
    <n v="1471985640"/>
    <n v="1469289685"/>
    <b v="0"/>
    <n v="179"/>
    <b v="0"/>
    <s v="technology/wearables"/>
    <n v="30"/>
    <n v="171.79329999999999"/>
    <x v="2"/>
    <x v="8"/>
  </r>
  <r>
    <n v="984"/>
    <s v="Buy beauty &amp; hair products 24/7 from a vending machine."/>
    <s v="Hello world,_x000d__x000d_My name is Earl Eddings, I'm just your average hard working family man from Virginia. I'm here because I need you to help"/>
    <n v="10000"/>
    <n v="106"/>
    <x v="2"/>
    <x v="0"/>
    <x v="0"/>
    <n v="1427507208"/>
    <n v="1424918808"/>
    <b v="0"/>
    <n v="3"/>
    <b v="0"/>
    <s v="technology/wearables"/>
    <n v="1"/>
    <n v="35.333300000000001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x v="3"/>
    <n v="1451602800"/>
    <n v="1449011610"/>
    <b v="0"/>
    <n v="23"/>
    <b v="0"/>
    <s v="technology/wearables"/>
    <n v="6"/>
    <n v="82.087000000000003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x v="1"/>
    <n v="1452384000"/>
    <n v="1447698300"/>
    <b v="0"/>
    <n v="23"/>
    <b v="0"/>
    <s v="technology/wearables"/>
    <n v="13"/>
    <n v="110.86960000000001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x v="3"/>
    <n v="1403507050"/>
    <n v="1400051050"/>
    <b v="0"/>
    <n v="41"/>
    <b v="0"/>
    <s v="technology/wearables"/>
    <n v="13"/>
    <n v="161.21950000000001"/>
    <x v="2"/>
    <x v="8"/>
  </r>
  <r>
    <n v="988"/>
    <s v="The first Earphones Cover in eco-leather and Made in Italy"/>
    <s v="Itâ€™s original, fashion and unique, Ohyear is the first cover for your earphones that wears your style._x000d_Designed and made in Italy"/>
    <n v="5000"/>
    <n v="0"/>
    <x v="2"/>
    <x v="13"/>
    <x v="3"/>
    <n v="1475310825"/>
    <n v="1472718825"/>
    <b v="0"/>
    <n v="0"/>
    <b v="0"/>
    <s v="technology/wearables"/>
    <n v="0"/>
    <s v="no backers"/>
    <x v="2"/>
    <x v="8"/>
  </r>
  <r>
    <n v="989"/>
    <s v="Power Rope"/>
    <s v="The most useful phone charger you will ever buy"/>
    <n v="10000"/>
    <n v="1677"/>
    <x v="2"/>
    <x v="0"/>
    <x v="0"/>
    <n v="1475101495"/>
    <n v="1472509495"/>
    <b v="0"/>
    <n v="32"/>
    <b v="0"/>
    <s v="technology/wearables"/>
    <n v="17"/>
    <n v="52.406300000000002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x v="0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d__x000d_RS Watches is a business that provides quality watches at an affordable price. RS Watches was created with th"/>
    <n v="5000"/>
    <n v="212"/>
    <x v="2"/>
    <x v="1"/>
    <x v="1"/>
    <n v="1468349460"/>
    <n v="1466186988"/>
    <b v="0"/>
    <n v="7"/>
    <b v="0"/>
    <s v="technology/wearables"/>
    <n v="4"/>
    <n v="30.285699999999999"/>
    <x v="2"/>
    <x v="8"/>
  </r>
  <r>
    <n v="992"/>
    <s v="WairConditioning"/>
    <s v="The HOTTEST and COOLEST thing yet! WairConditioning... an entirely new level of comfortability!"/>
    <n v="100000"/>
    <n v="467"/>
    <x v="2"/>
    <x v="0"/>
    <x v="0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x v="0"/>
    <n v="1478926800"/>
    <n v="1476054568"/>
    <b v="0"/>
    <n v="196"/>
    <b v="0"/>
    <s v="technology/wearables"/>
    <n v="25"/>
    <n v="89.596900000000005"/>
    <x v="2"/>
    <x v="8"/>
  </r>
  <r>
    <n v="994"/>
    <s v="Intelligent Leather Jacket. Heat. Communicate. Recharge."/>
    <s v="Worldâ€˜s First Heated Leather Jacket _x000d_with Integrated Bluetooth System,_x000d_Handsfree Set (Microphone and Speakers)_x000d_and Cellphone Charger."/>
    <n v="200000"/>
    <n v="4669"/>
    <x v="2"/>
    <x v="0"/>
    <x v="0"/>
    <n v="1417388340"/>
    <n v="1412835530"/>
    <b v="0"/>
    <n v="11"/>
    <b v="0"/>
    <s v="technology/wearables"/>
    <n v="2"/>
    <n v="424.45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x v="0"/>
    <n v="1417276800"/>
    <n v="1415140480"/>
    <b v="0"/>
    <n v="9"/>
    <b v="0"/>
    <s v="technology/wearables"/>
    <n v="7"/>
    <n v="80.666700000000006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x v="0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x v="0"/>
    <n v="1417145297"/>
    <n v="1414549697"/>
    <b v="0"/>
    <n v="8"/>
    <b v="0"/>
    <s v="technology/wearables"/>
    <n v="1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x v="5"/>
    <n v="1447909401"/>
    <n v="1444017801"/>
    <b v="0"/>
    <n v="229"/>
    <b v="0"/>
    <s v="technology/wearables"/>
    <n v="59"/>
    <n v="153.42789999999999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x v="5"/>
    <n v="1415865720"/>
    <n v="1413270690"/>
    <b v="0"/>
    <n v="40"/>
    <b v="0"/>
    <s v="technology/wearables"/>
    <n v="8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x v="0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x v="1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x v="0"/>
    <n v="1450331940"/>
    <n v="1447777514"/>
    <b v="0"/>
    <n v="22"/>
    <b v="0"/>
    <s v="technology/wearables"/>
    <n v="30"/>
    <n v="134.5455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x v="3"/>
    <n v="1489680061"/>
    <n v="1487091661"/>
    <b v="0"/>
    <n v="15"/>
    <b v="0"/>
    <s v="technology/wearables"/>
    <n v="16"/>
    <n v="214.066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x v="0"/>
    <n v="1455814827"/>
    <n v="1453222827"/>
    <b v="0"/>
    <n v="95"/>
    <b v="0"/>
    <s v="technology/wearables"/>
    <n v="82"/>
    <n v="216.33680000000001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x v="0"/>
    <n v="1446217183"/>
    <n v="1443538783"/>
    <b v="0"/>
    <n v="161"/>
    <b v="0"/>
    <s v="technology/wearables"/>
    <n v="75"/>
    <n v="932.31060000000002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x v="0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x v="0"/>
    <n v="1481727623"/>
    <n v="1478095223"/>
    <b v="0"/>
    <n v="76"/>
    <b v="0"/>
    <s v="technology/wearables"/>
    <n v="44"/>
    <n v="174.94739999999999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x v="10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x v="0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x v="0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x v="0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x v="0"/>
    <n v="1485254052"/>
    <n v="1481366052"/>
    <b v="0"/>
    <n v="775"/>
    <b v="0"/>
    <s v="technology/wearables"/>
    <n v="21535"/>
    <n v="1389.3561999999999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x v="0"/>
    <n v="1451419200"/>
    <n v="1449000056"/>
    <b v="0"/>
    <n v="90"/>
    <b v="0"/>
    <s v="technology/wearables"/>
    <n v="35"/>
    <n v="95.911100000000005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x v="0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x v="11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x v="0"/>
    <n v="1459992856"/>
    <n v="1456108456"/>
    <b v="0"/>
    <n v="38"/>
    <b v="0"/>
    <s v="technology/wearables"/>
    <n v="3"/>
    <n v="74.789500000000004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x v="0"/>
    <n v="1448125935"/>
    <n v="1444666335"/>
    <b v="0"/>
    <n v="355"/>
    <b v="0"/>
    <s v="technology/wearables"/>
    <n v="23"/>
    <n v="161.1183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x v="0"/>
    <n v="1468496933"/>
    <n v="1465904933"/>
    <b v="0"/>
    <n v="7"/>
    <b v="0"/>
    <s v="technology/wearables"/>
    <n v="3"/>
    <n v="88.714299999999994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x v="0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x v="5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x v="0"/>
    <n v="1445054400"/>
    <n v="1443074571"/>
    <b v="1"/>
    <n v="478"/>
    <b v="1"/>
    <s v="music/electronic music"/>
    <n v="352"/>
    <n v="22.079699999999999"/>
    <x v="4"/>
    <x v="15"/>
  </r>
  <r>
    <n v="1022"/>
    <s v="Sammy Bananas - Bootlegs Vol. 2!!"/>
    <s v="Help get four new bootlegs onto vinyl in the second installment of my series!"/>
    <n v="2000"/>
    <n v="2298"/>
    <x v="0"/>
    <x v="0"/>
    <x v="0"/>
    <n v="1431876677"/>
    <n v="1429284677"/>
    <b v="1"/>
    <n v="74"/>
    <b v="1"/>
    <s v="music/electronic music"/>
    <n v="115"/>
    <n v="31.054099999999998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x v="1"/>
    <n v="1434837861"/>
    <n v="1432245861"/>
    <b v="0"/>
    <n v="131"/>
    <b v="1"/>
    <s v="music/electronic music"/>
    <n v="237"/>
    <n v="36.206099999999999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x v="9"/>
    <n v="1454248563"/>
    <n v="1451656563"/>
    <b v="1"/>
    <n v="61"/>
    <b v="1"/>
    <s v="music/electronic music"/>
    <n v="119"/>
    <n v="388.97620000000001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x v="0"/>
    <n v="1426532437"/>
    <n v="1423944037"/>
    <b v="1"/>
    <n v="1071"/>
    <b v="1"/>
    <s v="music/electronic music"/>
    <n v="110"/>
    <n v="71.848600000000005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x v="1"/>
    <n v="1459414016"/>
    <n v="1456480016"/>
    <b v="1"/>
    <n v="122"/>
    <b v="1"/>
    <s v="music/electronic music"/>
    <n v="100"/>
    <n v="57.38179999999999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x v="0"/>
    <n v="1414025347"/>
    <n v="1411433347"/>
    <b v="1"/>
    <n v="111"/>
    <b v="1"/>
    <s v="music/electronic music"/>
    <n v="103"/>
    <n v="69.666700000000006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x v="1"/>
    <n v="1488830400"/>
    <n v="1484924605"/>
    <b v="1"/>
    <n v="255"/>
    <b v="1"/>
    <s v="music/electronic music"/>
    <n v="117"/>
    <n v="45.9881999999999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x v="9"/>
    <n v="1428184740"/>
    <n v="1423501507"/>
    <b v="0"/>
    <n v="141"/>
    <b v="1"/>
    <s v="music/electronic music"/>
    <n v="112"/>
    <n v="79.2624"/>
    <x v="4"/>
    <x v="15"/>
  </r>
  <r>
    <n v="1030"/>
    <s v="The Gothsicles - I FEEL SICLE"/>
    <s v="Help fund the latest Gothsicles mega-album, I FEEL SICLE!"/>
    <n v="2000"/>
    <n v="6842"/>
    <x v="0"/>
    <x v="0"/>
    <x v="0"/>
    <n v="1473680149"/>
    <n v="1472470549"/>
    <b v="0"/>
    <n v="159"/>
    <b v="1"/>
    <s v="music/electronic music"/>
    <n v="342"/>
    <n v="43.031399999999998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x v="0"/>
    <n v="1450290010"/>
    <n v="1447698010"/>
    <b v="0"/>
    <n v="99"/>
    <b v="1"/>
    <s v="music/electronic music"/>
    <n v="107"/>
    <n v="108.48480000000001"/>
    <x v="4"/>
    <x v="15"/>
  </r>
  <r>
    <n v="1032"/>
    <s v="Phantom Ship / Coastal (Album Preorder)"/>
    <s v="Ideal for living rooms and open spaces."/>
    <n v="5400"/>
    <n v="5858.84"/>
    <x v="0"/>
    <x v="0"/>
    <x v="0"/>
    <n v="1466697625"/>
    <n v="1464105625"/>
    <b v="0"/>
    <n v="96"/>
    <b v="1"/>
    <s v="music/electronic music"/>
    <n v="108"/>
    <n v="61.029600000000002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x v="1"/>
    <n v="1481564080"/>
    <n v="1479144880"/>
    <b v="0"/>
    <n v="27"/>
    <b v="1"/>
    <s v="music/electronic music"/>
    <n v="103"/>
    <n v="50.592599999999997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x v="0"/>
    <n v="1470369540"/>
    <n v="1467604804"/>
    <b v="0"/>
    <n v="166"/>
    <b v="1"/>
    <s v="music/electronic music"/>
    <n v="130"/>
    <n v="39.157200000000003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x v="0"/>
    <n v="1423668220"/>
    <n v="1421076220"/>
    <b v="0"/>
    <n v="76"/>
    <b v="1"/>
    <s v="music/electronic music"/>
    <n v="108"/>
    <n v="65.157899999999998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x v="0"/>
    <n v="1357545600"/>
    <n v="1354790790"/>
    <b v="0"/>
    <n v="211"/>
    <b v="1"/>
    <s v="music/electronic music"/>
    <n v="112"/>
    <n v="23.963100000000001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x v="0"/>
    <n v="1431925200"/>
    <n v="1429991062"/>
    <b v="0"/>
    <n v="21"/>
    <b v="1"/>
    <s v="music/electronic music"/>
    <n v="102"/>
    <n v="48.619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x v="0"/>
    <n v="1458362023"/>
    <n v="1455773623"/>
    <b v="0"/>
    <n v="61"/>
    <b v="1"/>
    <s v="music/electronic music"/>
    <n v="145"/>
    <n v="35.737699999999997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x v="0"/>
    <n v="1481615940"/>
    <n v="1479436646"/>
    <b v="0"/>
    <n v="30"/>
    <b v="1"/>
    <s v="music/electronic music"/>
    <n v="128"/>
    <n v="21.366700000000002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x v="0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x v="0"/>
    <n v="1406769992"/>
    <n v="1405041992"/>
    <b v="0"/>
    <n v="0"/>
    <b v="0"/>
    <s v="journalism/audio"/>
    <n v="0"/>
    <s v="no backers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x v="0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x v="0"/>
    <n v="1432101855"/>
    <n v="1429509855"/>
    <b v="0"/>
    <n v="292"/>
    <b v="0"/>
    <s v="journalism/audio"/>
    <n v="9"/>
    <n v="29.2363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x v="0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x v="0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x v="3"/>
    <n v="1451161560"/>
    <n v="1447273560"/>
    <b v="0"/>
    <n v="0"/>
    <b v="0"/>
    <s v="journalism/audio"/>
    <n v="0"/>
    <s v="no backers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x v="0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x v="0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x v="0"/>
    <n v="1455272445"/>
    <n v="1452680445"/>
    <b v="0"/>
    <n v="0"/>
    <b v="0"/>
    <s v="journalism/audio"/>
    <n v="0"/>
    <s v="no backers"/>
    <x v="5"/>
    <x v="16"/>
  </r>
  <r>
    <n v="1050"/>
    <s v="The (Secular) Barbershop Podcast (Canceled)"/>
    <s v="Secularism is on the rise and I hear you.Talk to me."/>
    <n v="2500"/>
    <n v="0"/>
    <x v="1"/>
    <x v="0"/>
    <x v="0"/>
    <n v="1442257677"/>
    <n v="1439665677"/>
    <b v="0"/>
    <n v="0"/>
    <b v="0"/>
    <s v="journalism/audio"/>
    <n v="0"/>
    <s v="no backers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x v="0"/>
    <n v="1409098825"/>
    <n v="1406679625"/>
    <b v="0"/>
    <n v="0"/>
    <b v="0"/>
    <s v="journalism/audio"/>
    <n v="0"/>
    <s v="no backers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x v="0"/>
    <n v="1465243740"/>
    <n v="1461438495"/>
    <b v="0"/>
    <n v="0"/>
    <b v="0"/>
    <s v="journalism/audio"/>
    <n v="0"/>
    <s v="no backers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x v="0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x v="0"/>
    <n v="1407708000"/>
    <n v="1405110399"/>
    <b v="0"/>
    <n v="0"/>
    <b v="0"/>
    <s v="journalism/audio"/>
    <n v="0"/>
    <s v="no backers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x v="0"/>
    <n v="1457394545"/>
    <n v="1454802545"/>
    <b v="0"/>
    <n v="0"/>
    <b v="0"/>
    <s v="journalism/audio"/>
    <n v="0"/>
    <s v="no backers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x v="0"/>
    <n v="1429892177"/>
    <n v="1424711777"/>
    <b v="0"/>
    <n v="0"/>
    <b v="0"/>
    <s v="journalism/audio"/>
    <n v="0"/>
    <s v="no backers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x v="0"/>
    <n v="1480888483"/>
    <n v="1478292883"/>
    <b v="0"/>
    <n v="0"/>
    <b v="0"/>
    <s v="journalism/audio"/>
    <n v="0"/>
    <s v="no backers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x v="0"/>
    <n v="1427328000"/>
    <n v="1423777043"/>
    <b v="0"/>
    <n v="0"/>
    <b v="0"/>
    <s v="journalism/audio"/>
    <n v="0"/>
    <s v="no backers"/>
    <x v="5"/>
    <x v="16"/>
  </r>
  <r>
    <n v="1059"/>
    <s v="Voice Over Artist (Canceled)"/>
    <s v="Turning myself into a vocal artist."/>
    <n v="1100"/>
    <n v="0"/>
    <x v="1"/>
    <x v="0"/>
    <x v="0"/>
    <n v="1426269456"/>
    <n v="1423681056"/>
    <b v="0"/>
    <n v="0"/>
    <b v="0"/>
    <s v="journalism/audio"/>
    <n v="0"/>
    <s v="no backers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x v="0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x v="0"/>
    <n v="1462150800"/>
    <n v="1456987108"/>
    <b v="0"/>
    <n v="0"/>
    <b v="0"/>
    <s v="journalism/audio"/>
    <n v="0"/>
    <s v="no backers"/>
    <x v="5"/>
    <x v="16"/>
  </r>
  <r>
    <n v="1062"/>
    <s v="RETURNING AT A LATER DATE"/>
    <s v="SEE US ON PATREON www.badgirlartwork.com"/>
    <n v="199"/>
    <n v="190"/>
    <x v="1"/>
    <x v="0"/>
    <x v="0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x v="0"/>
    <n v="1472604262"/>
    <n v="1470012262"/>
    <b v="0"/>
    <n v="0"/>
    <b v="0"/>
    <s v="journalism/audio"/>
    <n v="0"/>
    <s v="no backers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x v="0"/>
    <n v="1373174903"/>
    <n v="1369286903"/>
    <b v="0"/>
    <n v="123"/>
    <b v="0"/>
    <s v="games/video games"/>
    <n v="9"/>
    <n v="65.666700000000006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x v="2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x v="0"/>
    <n v="1375657582"/>
    <n v="1371769582"/>
    <b v="0"/>
    <n v="148"/>
    <b v="0"/>
    <s v="games/video games"/>
    <n v="3"/>
    <n v="34.12839999999999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x v="0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x v="0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x v="0"/>
    <n v="1385447459"/>
    <n v="1382679059"/>
    <b v="0"/>
    <n v="21"/>
    <b v="0"/>
    <s v="games/video games"/>
    <n v="39"/>
    <n v="40.476199999999999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x v="0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x v="8"/>
    <n v="1447787093"/>
    <n v="1445191493"/>
    <b v="0"/>
    <n v="0"/>
    <b v="0"/>
    <s v="games/video games"/>
    <n v="0"/>
    <s v="no backers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x v="0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x v="0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x v="0"/>
    <n v="1388808545"/>
    <n v="1386216545"/>
    <b v="0"/>
    <n v="30"/>
    <b v="0"/>
    <s v="games/video games"/>
    <n v="6"/>
    <n v="113.5667"/>
    <x v="6"/>
    <x v="17"/>
  </r>
  <r>
    <n v="1075"/>
    <s v="Towers Of The Apocalypse"/>
    <s v="Fully 3D, post Apocalyptic themed tower defense video game. New take on the genre."/>
    <n v="1000"/>
    <n v="45"/>
    <x v="2"/>
    <x v="0"/>
    <x v="0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x v="0"/>
    <n v="1410426250"/>
    <n v="1405674250"/>
    <b v="0"/>
    <n v="975"/>
    <b v="0"/>
    <s v="games/video games"/>
    <n v="63"/>
    <n v="48.280999999999999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x v="0"/>
    <n v="1452744011"/>
    <n v="1450152011"/>
    <b v="0"/>
    <n v="167"/>
    <b v="0"/>
    <s v="games/video games"/>
    <n v="29"/>
    <n v="43.975999999999999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x v="0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x v="3"/>
    <n v="1463232936"/>
    <n v="1461072936"/>
    <b v="0"/>
    <n v="18"/>
    <b v="0"/>
    <s v="games/video games"/>
    <n v="3"/>
    <n v="37.666699999999999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x v="0"/>
    <n v="1399778333"/>
    <n v="1397186333"/>
    <b v="0"/>
    <n v="98"/>
    <b v="0"/>
    <s v="games/video games"/>
    <n v="9"/>
    <n v="18.581600000000002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x v="0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x v="0"/>
    <n v="1344635088"/>
    <n v="1342043088"/>
    <b v="0"/>
    <n v="3"/>
    <b v="0"/>
    <s v="games/video games"/>
    <n v="1"/>
    <n v="18.666699999999999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x v="5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x v="0"/>
    <n v="1407534804"/>
    <n v="1404942804"/>
    <b v="0"/>
    <n v="0"/>
    <b v="0"/>
    <s v="games/video games"/>
    <n v="0"/>
    <s v="no backers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x v="5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x v="0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x v="0"/>
    <n v="1402852087"/>
    <n v="1400260087"/>
    <b v="0"/>
    <n v="0"/>
    <b v="0"/>
    <s v="games/video games"/>
    <n v="0"/>
    <s v="no backers"/>
    <x v="6"/>
    <x v="17"/>
  </r>
  <r>
    <n v="1088"/>
    <s v="Still Alive"/>
    <s v="A fresh twist on survival games. Intense, high-stakes 30 minute rounds for up to 10 players."/>
    <n v="45000"/>
    <n v="6382.34"/>
    <x v="2"/>
    <x v="0"/>
    <x v="0"/>
    <n v="1398366667"/>
    <n v="1395774667"/>
    <b v="0"/>
    <n v="147"/>
    <b v="0"/>
    <s v="games/video games"/>
    <n v="14"/>
    <n v="43.417299999999997"/>
    <x v="6"/>
    <x v="17"/>
  </r>
  <r>
    <n v="1089"/>
    <s v="Farabel"/>
    <s v="Farabel is a single player turn-based fantasy strategy game for Mac/PC/Linux"/>
    <n v="15000"/>
    <n v="1174"/>
    <x v="2"/>
    <x v="6"/>
    <x v="3"/>
    <n v="1435293175"/>
    <n v="1432701175"/>
    <b v="0"/>
    <n v="49"/>
    <b v="0"/>
    <s v="games/video games"/>
    <n v="8"/>
    <n v="23.959199999999999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x v="2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x v="1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x v="0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x v="5"/>
    <n v="1455232937"/>
    <n v="1453936937"/>
    <b v="0"/>
    <n v="4"/>
    <b v="0"/>
    <s v="games/video games"/>
    <n v="1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x v="0"/>
    <n v="1318180033"/>
    <n v="1315588033"/>
    <b v="0"/>
    <n v="27"/>
    <b v="0"/>
    <s v="games/video games"/>
    <n v="18"/>
    <n v="122.0004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x v="0"/>
    <n v="1377867220"/>
    <n v="1375275220"/>
    <b v="0"/>
    <n v="94"/>
    <b v="0"/>
    <s v="games/video games"/>
    <n v="5"/>
    <n v="267.80849999999998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x v="0"/>
    <n v="1412393400"/>
    <n v="1409747154"/>
    <b v="0"/>
    <n v="29"/>
    <b v="0"/>
    <s v="games/video games"/>
    <n v="18"/>
    <n v="74.206900000000005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x v="0"/>
    <n v="1393786877"/>
    <n v="1390330877"/>
    <b v="0"/>
    <n v="7"/>
    <b v="0"/>
    <s v="games/video games"/>
    <n v="0"/>
    <n v="6.7142999999999997"/>
    <x v="6"/>
    <x v="17"/>
  </r>
  <r>
    <n v="1098"/>
    <s v="Kick, Punch... Fireball"/>
    <s v="Kick, Punch... Fireball is an FPS type arena game set inside the fantasy world."/>
    <n v="25000"/>
    <n v="1803"/>
    <x v="2"/>
    <x v="0"/>
    <x v="0"/>
    <n v="1397413095"/>
    <n v="1394821095"/>
    <b v="0"/>
    <n v="22"/>
    <b v="0"/>
    <s v="games/video games"/>
    <n v="7"/>
    <n v="81.954499999999996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x v="1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x v="3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x v="0"/>
    <n v="1468519920"/>
    <n v="1466188338"/>
    <b v="0"/>
    <n v="6"/>
    <b v="0"/>
    <s v="games/video games"/>
    <n v="0"/>
    <n v="6.8333000000000004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x v="0"/>
    <n v="1386568740"/>
    <n v="1383095125"/>
    <b v="0"/>
    <n v="24"/>
    <b v="0"/>
    <s v="games/video games"/>
    <n v="5"/>
    <n v="17.70830000000000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x v="0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x v="1"/>
    <n v="1402480221"/>
    <n v="1399888221"/>
    <b v="0"/>
    <n v="37"/>
    <b v="0"/>
    <s v="games/video games"/>
    <n v="5"/>
    <n v="80.297300000000007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x v="0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x v="0"/>
    <n v="1333557975"/>
    <n v="1330969575"/>
    <b v="0"/>
    <n v="7"/>
    <b v="0"/>
    <s v="games/video games"/>
    <n v="41"/>
    <n v="23.571400000000001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x v="0"/>
    <n v="1406148024"/>
    <n v="1403556024"/>
    <b v="0"/>
    <n v="0"/>
    <b v="0"/>
    <s v="games/video games"/>
    <n v="0"/>
    <s v="no backers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x v="0"/>
    <n v="1334326635"/>
    <n v="1329146235"/>
    <b v="0"/>
    <n v="21"/>
    <b v="0"/>
    <s v="games/video games"/>
    <n v="3"/>
    <n v="34.881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x v="0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x v="0"/>
    <n v="1354919022"/>
    <n v="1352327022"/>
    <b v="0"/>
    <n v="11"/>
    <b v="0"/>
    <s v="games/video games"/>
    <n v="1"/>
    <n v="23.181799999999999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x v="0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x v="0"/>
    <n v="1421656200"/>
    <n v="1416507211"/>
    <b v="0"/>
    <n v="312"/>
    <b v="0"/>
    <s v="games/video games"/>
    <n v="36"/>
    <n v="100.2337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x v="1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x v="1"/>
    <n v="1381306687"/>
    <n v="1378714687"/>
    <b v="0"/>
    <n v="3"/>
    <b v="0"/>
    <s v="games/video games"/>
    <n v="0"/>
    <n v="3.3332999999999999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x v="0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x v="0"/>
    <n v="1339273208"/>
    <n v="1334089208"/>
    <b v="0"/>
    <n v="10"/>
    <b v="0"/>
    <s v="games/video games"/>
    <n v="0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x v="3"/>
    <n v="1451053313"/>
    <n v="1448461313"/>
    <b v="0"/>
    <n v="8"/>
    <b v="0"/>
    <s v="games/video games"/>
    <n v="8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x v="2"/>
    <n v="1396666779"/>
    <n v="1394078379"/>
    <b v="0"/>
    <n v="3"/>
    <b v="0"/>
    <s v="games/video games"/>
    <n v="2"/>
    <n v="36.333300000000001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x v="0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x v="0"/>
    <n v="1319835400"/>
    <n v="1315947400"/>
    <b v="0"/>
    <n v="0"/>
    <b v="0"/>
    <s v="games/video games"/>
    <n v="0"/>
    <s v="no backers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x v="0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x v="1"/>
    <n v="1369932825"/>
    <n v="1368723225"/>
    <b v="0"/>
    <n v="0"/>
    <b v="0"/>
    <s v="games/video games"/>
    <n v="0"/>
    <s v="no backers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x v="0"/>
    <n v="1397910848"/>
    <n v="1395318848"/>
    <b v="0"/>
    <n v="3"/>
    <b v="0"/>
    <s v="games/video games"/>
    <n v="0"/>
    <n v="3.6667000000000001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x v="0"/>
    <n v="1430409651"/>
    <n v="1427817651"/>
    <b v="0"/>
    <n v="7"/>
    <b v="0"/>
    <s v="games/mobile games"/>
    <n v="0"/>
    <n v="60.71430000000000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x v="1"/>
    <n v="1443193130"/>
    <n v="1438009130"/>
    <b v="0"/>
    <n v="0"/>
    <b v="0"/>
    <s v="games/mobile games"/>
    <n v="0"/>
    <s v="no backers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x v="0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x v="0"/>
    <n v="1416000600"/>
    <n v="1413318600"/>
    <b v="0"/>
    <n v="23"/>
    <b v="0"/>
    <s v="games/mobile games"/>
    <n v="2"/>
    <n v="25.434799999999999"/>
    <x v="6"/>
    <x v="18"/>
  </r>
  <r>
    <n v="1128"/>
    <s v="Flying Turds"/>
    <s v="#havingfunFTW"/>
    <n v="1000"/>
    <n v="1"/>
    <x v="2"/>
    <x v="1"/>
    <x v="1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x v="0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x v="0"/>
    <n v="1416963300"/>
    <n v="1411775700"/>
    <b v="0"/>
    <n v="3"/>
    <b v="0"/>
    <s v="games/mobile games"/>
    <n v="0"/>
    <n v="3.6667000000000001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x v="2"/>
    <n v="1450993668"/>
    <n v="1448401668"/>
    <b v="0"/>
    <n v="0"/>
    <b v="0"/>
    <s v="games/mobile games"/>
    <n v="0"/>
    <s v="no backers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x v="5"/>
    <n v="1483238771"/>
    <n v="1480646771"/>
    <b v="0"/>
    <n v="13"/>
    <b v="0"/>
    <s v="games/mobile games"/>
    <n v="14"/>
    <n v="110.61539999999999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x v="1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x v="2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d_Donald Trump gewinnt die Wahlen und muss gestoppt werden!"/>
    <n v="1000"/>
    <n v="50"/>
    <x v="2"/>
    <x v="12"/>
    <x v="3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x v="3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x v="0"/>
    <n v="1461440421"/>
    <n v="1458848421"/>
    <b v="0"/>
    <n v="39"/>
    <b v="0"/>
    <s v="games/mobile games"/>
    <n v="40"/>
    <n v="253.20509999999999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x v="0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x v="0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x v="1"/>
    <n v="1438859121"/>
    <n v="1436267121"/>
    <b v="0"/>
    <n v="0"/>
    <b v="0"/>
    <s v="games/mobile games"/>
    <n v="0"/>
    <s v="no backers"/>
    <x v="6"/>
    <x v="18"/>
  </r>
  <r>
    <n v="1141"/>
    <s v="Arena Z - Zombie Survival"/>
    <s v="I think this will be a great game!"/>
    <n v="500"/>
    <n v="0"/>
    <x v="2"/>
    <x v="12"/>
    <x v="3"/>
    <n v="1436460450"/>
    <n v="1433868450"/>
    <b v="0"/>
    <n v="0"/>
    <b v="0"/>
    <s v="games/mobile games"/>
    <n v="0"/>
    <s v="no backers"/>
    <x v="6"/>
    <x v="18"/>
  </r>
  <r>
    <n v="1142"/>
    <s v="3E Community, a company driven by YOU!"/>
    <s v="If only you could help choose and/or create the Top Chart apps with your ideas..._x000d_Want that to come true? Well here we are."/>
    <n v="4000"/>
    <n v="0"/>
    <x v="2"/>
    <x v="0"/>
    <x v="0"/>
    <n v="1424131727"/>
    <n v="1421539727"/>
    <b v="0"/>
    <n v="0"/>
    <b v="0"/>
    <s v="games/mobile games"/>
    <n v="0"/>
    <s v="no backers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x v="0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x v="0"/>
    <n v="1430281320"/>
    <n v="1427689320"/>
    <b v="0"/>
    <n v="0"/>
    <b v="0"/>
    <s v="food/food trucks"/>
    <n v="0"/>
    <s v="no backers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x v="0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x v="0"/>
    <n v="1399071173"/>
    <n v="1395787973"/>
    <b v="0"/>
    <n v="12"/>
    <b v="0"/>
    <s v="food/food trucks"/>
    <n v="9"/>
    <n v="44.166699999999999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x v="5"/>
    <n v="1413760783"/>
    <n v="1408576783"/>
    <b v="0"/>
    <n v="0"/>
    <b v="0"/>
    <s v="food/food trucks"/>
    <n v="0"/>
    <s v="no backers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x v="0"/>
    <n v="1480568781"/>
    <n v="1477973181"/>
    <b v="0"/>
    <n v="3"/>
    <b v="0"/>
    <s v="food/food trucks"/>
    <n v="0"/>
    <n v="24.333300000000001"/>
    <x v="7"/>
    <x v="19"/>
  </r>
  <r>
    <n v="1149"/>
    <s v="The Floridian Food Truck"/>
    <s v="Bringing culturally diverse Floridian cuisine to the people!"/>
    <n v="50000"/>
    <n v="75"/>
    <x v="2"/>
    <x v="0"/>
    <x v="0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x v="0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x v="0"/>
    <n v="1441592863"/>
    <n v="1439000863"/>
    <b v="0"/>
    <n v="0"/>
    <b v="0"/>
    <s v="food/food trucks"/>
    <n v="0"/>
    <s v="no backers"/>
    <x v="7"/>
    <x v="19"/>
  </r>
  <r>
    <n v="1152"/>
    <s v="Peruvian King Food Truck"/>
    <s v="Peruvian food truck with an LA twist."/>
    <n v="16000"/>
    <n v="911"/>
    <x v="2"/>
    <x v="0"/>
    <x v="0"/>
    <n v="1431709312"/>
    <n v="1429117312"/>
    <b v="0"/>
    <n v="15"/>
    <b v="0"/>
    <s v="food/food trucks"/>
    <n v="6"/>
    <n v="60.7333"/>
    <x v="7"/>
    <x v="19"/>
  </r>
  <r>
    <n v="1153"/>
    <s v="The Cold Spot Mobile Trailer"/>
    <s v="A mobile concession trailer for snow cones, ice cream, smoothies and more"/>
    <n v="8000"/>
    <n v="50"/>
    <x v="2"/>
    <x v="0"/>
    <x v="0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x v="0"/>
    <n v="1441507006"/>
    <n v="1438915006"/>
    <b v="0"/>
    <n v="3"/>
    <b v="0"/>
    <s v="food/food trucks"/>
    <n v="7"/>
    <n v="108.33329999999999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x v="0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x v="0"/>
    <n v="1424742162"/>
    <n v="1422150162"/>
    <b v="0"/>
    <n v="0"/>
    <b v="0"/>
    <s v="food/food trucks"/>
    <n v="0"/>
    <s v="no backers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x v="0"/>
    <n v="1417795480"/>
    <n v="1412607880"/>
    <b v="0"/>
    <n v="3"/>
    <b v="0"/>
    <s v="food/food trucks"/>
    <n v="2"/>
    <n v="50.333300000000001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x v="0"/>
    <n v="1418091128"/>
    <n v="1415499128"/>
    <b v="0"/>
    <n v="3"/>
    <b v="0"/>
    <s v="food/food trucks"/>
    <n v="0"/>
    <n v="11.666700000000001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x v="0"/>
    <n v="1435679100"/>
    <n v="1433006765"/>
    <b v="0"/>
    <n v="0"/>
    <b v="0"/>
    <s v="food/food trucks"/>
    <n v="0"/>
    <s v="no backers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x v="0"/>
    <n v="1427510586"/>
    <n v="1424922186"/>
    <b v="0"/>
    <n v="19"/>
    <b v="0"/>
    <s v="food/food trucks"/>
    <n v="4"/>
    <n v="60.78949999999999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x v="0"/>
    <n v="1432047989"/>
    <n v="1430233589"/>
    <b v="0"/>
    <n v="0"/>
    <b v="0"/>
    <s v="food/food trucks"/>
    <n v="0"/>
    <s v="no backers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x v="0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x v="0"/>
    <n v="1407604920"/>
    <n v="1405012920"/>
    <b v="0"/>
    <n v="0"/>
    <b v="0"/>
    <s v="food/food trucks"/>
    <n v="0"/>
    <s v="no backers"/>
    <x v="7"/>
    <x v="19"/>
  </r>
  <r>
    <n v="1164"/>
    <s v="Bayou Classic BBQ"/>
    <s v="Bayou Classic BBQ will be  Mansura,LA _x000d_newest and best mobile food truck_x000d_serving delicious BBQ Georgia style slow_x000d_smoke BBQ!"/>
    <n v="10000"/>
    <n v="0"/>
    <x v="2"/>
    <x v="0"/>
    <x v="0"/>
    <n v="1466270582"/>
    <n v="1463678582"/>
    <b v="0"/>
    <n v="0"/>
    <b v="0"/>
    <s v="food/food trucks"/>
    <n v="0"/>
    <s v="no backers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x v="0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x v="0"/>
    <n v="1435291200"/>
    <n v="1432640342"/>
    <b v="0"/>
    <n v="8"/>
    <b v="0"/>
    <s v="food/food trucks"/>
    <n v="1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x v="0"/>
    <n v="1410543495"/>
    <n v="1407865095"/>
    <b v="0"/>
    <n v="16"/>
    <b v="0"/>
    <s v="food/food trucks"/>
    <n v="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x v="0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x v="0"/>
    <n v="1424593763"/>
    <n v="1422001763"/>
    <b v="0"/>
    <n v="3"/>
    <b v="0"/>
    <s v="food/food trucks"/>
    <n v="0"/>
    <n v="5.6666999999999996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x v="1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x v="0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x v="0"/>
    <n v="1408551752"/>
    <n v="1405959752"/>
    <b v="0"/>
    <n v="0"/>
    <b v="0"/>
    <s v="food/food trucks"/>
    <n v="0"/>
    <s v="no backers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x v="0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x v="0"/>
    <n v="1462738327"/>
    <n v="1460146327"/>
    <b v="0"/>
    <n v="19"/>
    <b v="0"/>
    <s v="food/food trucks"/>
    <n v="6"/>
    <n v="46.631599999999999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x v="0"/>
    <n v="1436981339"/>
    <n v="1434389339"/>
    <b v="0"/>
    <n v="9"/>
    <b v="0"/>
    <s v="food/food trucks"/>
    <n v="3"/>
    <n v="65"/>
    <x v="7"/>
    <x v="19"/>
  </r>
  <r>
    <n v="1176"/>
    <s v="Mirlin's Sushi"/>
    <s v="Mirlins Sushi!_x000d_Find us on Facebook!_x000d_(Gives backers a voice, and a direct link to us! No kickstarter disappearing act here!)"/>
    <n v="175000"/>
    <n v="10"/>
    <x v="2"/>
    <x v="2"/>
    <x v="2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x v="1"/>
    <n v="1413388296"/>
    <n v="1410796296"/>
    <b v="0"/>
    <n v="0"/>
    <b v="0"/>
    <s v="food/food trucks"/>
    <n v="0"/>
    <s v="no backers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x v="0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x v="5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x v="0"/>
    <n v="1403983314"/>
    <n v="1400786514"/>
    <b v="0"/>
    <n v="85"/>
    <b v="0"/>
    <s v="food/food trucks"/>
    <n v="12"/>
    <n v="69.117599999999996"/>
    <x v="7"/>
    <x v="19"/>
  </r>
  <r>
    <n v="1181"/>
    <s v="Gringo Loco Tacos Food Truck"/>
    <s v="Bringing the best tacos to the streets of Chicago!"/>
    <n v="50000"/>
    <n v="4"/>
    <x v="2"/>
    <x v="0"/>
    <x v="0"/>
    <n v="1425197321"/>
    <n v="1422605321"/>
    <b v="0"/>
    <n v="3"/>
    <b v="0"/>
    <s v="food/food trucks"/>
    <n v="0"/>
    <n v="1.3332999999999999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x v="0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x v="0"/>
    <n v="1478059140"/>
    <n v="1476391223"/>
    <b v="0"/>
    <n v="3"/>
    <b v="0"/>
    <s v="food/food trucks"/>
    <n v="4"/>
    <n v="33.333300000000001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x v="1"/>
    <n v="1486391011"/>
    <n v="1483712611"/>
    <b v="0"/>
    <n v="375"/>
    <b v="1"/>
    <s v="photography/photobooks"/>
    <n v="105"/>
    <n v="61.5627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x v="0"/>
    <n v="1433736000"/>
    <n v="1430945149"/>
    <b v="0"/>
    <n v="111"/>
    <b v="1"/>
    <s v="photography/photobooks"/>
    <n v="105"/>
    <n v="118.73869999999999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x v="1"/>
    <n v="1433198520"/>
    <n v="1430340195"/>
    <b v="0"/>
    <n v="123"/>
    <b v="1"/>
    <s v="photography/photobooks"/>
    <n v="107"/>
    <n v="65.081299999999999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x v="0"/>
    <n v="1431885600"/>
    <n v="1429133323"/>
    <b v="0"/>
    <n v="70"/>
    <b v="1"/>
    <s v="photography/photobooks"/>
    <n v="104"/>
    <n v="130.15710000000001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x v="5"/>
    <n v="1482943740"/>
    <n v="1481129340"/>
    <b v="0"/>
    <n v="85"/>
    <b v="1"/>
    <s v="photography/photobooks"/>
    <n v="161"/>
    <n v="37.776499999999999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x v="0"/>
    <n v="1467242995"/>
    <n v="1465428595"/>
    <b v="0"/>
    <n v="86"/>
    <b v="1"/>
    <s v="photography/photobooks"/>
    <n v="108"/>
    <n v="112.7907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x v="0"/>
    <n v="1409500725"/>
    <n v="1406908725"/>
    <b v="0"/>
    <n v="13"/>
    <b v="1"/>
    <s v="photography/photobooks"/>
    <n v="135"/>
    <n v="51.923099999999998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x v="0"/>
    <n v="1458480560"/>
    <n v="1455892160"/>
    <b v="0"/>
    <n v="33"/>
    <b v="1"/>
    <s v="photography/photobooks"/>
    <n v="109"/>
    <n v="89.24240000000000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x v="1"/>
    <n v="1486814978"/>
    <n v="1484222978"/>
    <b v="0"/>
    <n v="15"/>
    <b v="1"/>
    <s v="photography/photobooks"/>
    <n v="290"/>
    <n v="19.333300000000001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x v="0"/>
    <n v="1460223453"/>
    <n v="1455043053"/>
    <b v="0"/>
    <n v="273"/>
    <b v="1"/>
    <s v="photography/photobooks"/>
    <n v="104"/>
    <n v="79.966999999999999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x v="3"/>
    <n v="1428493379"/>
    <n v="1425901379"/>
    <b v="0"/>
    <n v="714"/>
    <b v="1"/>
    <s v="photography/photobooks"/>
    <n v="322"/>
    <n v="56.4146"/>
    <x v="8"/>
    <x v="20"/>
  </r>
  <r>
    <n v="1195"/>
    <s v="CALAMITA/Ã€ project"/>
    <s v="CALAMITA/Ã€ is a tool for investigating the contemporary Vajont and the topic of catastrophes in general._x000d_Â«CHE IDDIO CE LA MANDI BUONAÂ»"/>
    <n v="10000"/>
    <n v="13500"/>
    <x v="0"/>
    <x v="13"/>
    <x v="3"/>
    <n v="1450602000"/>
    <n v="1445415653"/>
    <b v="0"/>
    <n v="170"/>
    <b v="1"/>
    <s v="photography/photobooks"/>
    <n v="135"/>
    <n v="79.411799999999999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x v="1"/>
    <n v="1450467539"/>
    <n v="1447875539"/>
    <b v="0"/>
    <n v="512"/>
    <b v="1"/>
    <s v="photography/photobooks"/>
    <n v="270"/>
    <n v="76.43949999999999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x v="0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x v="0"/>
    <n v="1451530800"/>
    <n v="1448463086"/>
    <b v="0"/>
    <n v="167"/>
    <b v="1"/>
    <s v="photography/photobooks"/>
    <n v="261"/>
    <n v="54.616799999999998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x v="1"/>
    <n v="1436380200"/>
    <n v="1433615400"/>
    <b v="0"/>
    <n v="9"/>
    <b v="1"/>
    <s v="photography/photobooks"/>
    <n v="101"/>
    <n v="299.22219999999999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x v="0"/>
    <n v="1429183656"/>
    <n v="1427369256"/>
    <b v="0"/>
    <n v="103"/>
    <b v="1"/>
    <s v="photography/photobooks"/>
    <n v="126"/>
    <n v="58.533999999999999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x v="1"/>
    <n v="1468593246"/>
    <n v="1466001246"/>
    <b v="0"/>
    <n v="111"/>
    <b v="1"/>
    <s v="photography/photobooks"/>
    <n v="102"/>
    <n v="55.3718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x v="2"/>
    <n v="1435388154"/>
    <n v="1432796154"/>
    <b v="0"/>
    <n v="271"/>
    <b v="1"/>
    <s v="photography/photobooks"/>
    <n v="199"/>
    <n v="183.80439999999999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x v="0"/>
    <n v="1433083527"/>
    <n v="1430491527"/>
    <b v="0"/>
    <n v="101"/>
    <b v="1"/>
    <s v="photography/photobooks"/>
    <n v="102"/>
    <n v="165.34649999999999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x v="0"/>
    <n v="1449205200"/>
    <n v="1445363833"/>
    <b v="0"/>
    <n v="57"/>
    <b v="1"/>
    <s v="photography/photobooks"/>
    <n v="103"/>
    <n v="234.7895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x v="3"/>
    <n v="1434197351"/>
    <n v="1431605351"/>
    <b v="0"/>
    <n v="62"/>
    <b v="1"/>
    <s v="photography/photobooks"/>
    <n v="101"/>
    <n v="211.48390000000001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x v="3"/>
    <n v="1489238940"/>
    <n v="1486406253"/>
    <b v="0"/>
    <n v="32"/>
    <b v="1"/>
    <s v="photography/photobooks"/>
    <n v="115"/>
    <n v="32.343800000000002"/>
    <x v="8"/>
    <x v="20"/>
  </r>
  <r>
    <n v="1207"/>
    <s v="ITALIANA"/>
    <s v="A humanistic photo book about ancestral &amp; post-modern Italy."/>
    <n v="16700"/>
    <n v="17396"/>
    <x v="0"/>
    <x v="13"/>
    <x v="3"/>
    <n v="1459418400"/>
    <n v="1456827573"/>
    <b v="0"/>
    <n v="141"/>
    <b v="1"/>
    <s v="photography/photobooks"/>
    <n v="104"/>
    <n v="123.375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x v="0"/>
    <n v="1458835264"/>
    <n v="1456246864"/>
    <b v="0"/>
    <n v="75"/>
    <b v="1"/>
    <s v="photography/photobooks"/>
    <n v="155"/>
    <n v="207.066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x v="0"/>
    <n v="1488053905"/>
    <n v="1485461905"/>
    <b v="0"/>
    <n v="46"/>
    <b v="1"/>
    <s v="photography/photobooks"/>
    <n v="106"/>
    <n v="138.26089999999999"/>
    <x v="8"/>
    <x v="20"/>
  </r>
  <r>
    <n v="1210"/>
    <s v="Det Andra GÃ¶teborg"/>
    <s v="En fotobok om livet i det enda andra GÃ¶teborg i vÃ¤rlden"/>
    <n v="20000"/>
    <n v="50863"/>
    <x v="0"/>
    <x v="11"/>
    <x v="9"/>
    <n v="1433106000"/>
    <n v="1431124572"/>
    <b v="0"/>
    <n v="103"/>
    <b v="1"/>
    <s v="photography/photobooks"/>
    <n v="254"/>
    <n v="493.81549999999999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x v="5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x v="0"/>
    <n v="1448586000"/>
    <n v="1447195695"/>
    <b v="0"/>
    <n v="83"/>
    <b v="1"/>
    <s v="photography/photobooks"/>
    <n v="129"/>
    <n v="38.8675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x v="1"/>
    <n v="1485886100"/>
    <n v="1482862100"/>
    <b v="0"/>
    <n v="108"/>
    <b v="1"/>
    <s v="photography/photobooks"/>
    <n v="102"/>
    <n v="61.52779999999999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x v="0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x v="0"/>
    <n v="1401487756"/>
    <n v="1398895756"/>
    <b v="0"/>
    <n v="549"/>
    <b v="1"/>
    <s v="photography/photobooks"/>
    <n v="786"/>
    <n v="71.591999999999999"/>
    <x v="8"/>
    <x v="20"/>
  </r>
  <r>
    <n v="1216"/>
    <s v="In Training: a book of Bonsai photographs"/>
    <s v="A fine art photography book taking a new look at the art of bonsai."/>
    <n v="14000"/>
    <n v="20398"/>
    <x v="0"/>
    <x v="0"/>
    <x v="0"/>
    <n v="1443826980"/>
    <n v="1441032457"/>
    <b v="0"/>
    <n v="222"/>
    <b v="1"/>
    <s v="photography/photobooks"/>
    <n v="146"/>
    <n v="91.882900000000006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x v="0"/>
    <n v="1468524340"/>
    <n v="1465932340"/>
    <b v="0"/>
    <n v="183"/>
    <b v="1"/>
    <s v="photography/photobooks"/>
    <n v="103"/>
    <n v="148.57380000000001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x v="0"/>
    <n v="1446346800"/>
    <n v="1443714800"/>
    <b v="0"/>
    <n v="89"/>
    <b v="1"/>
    <s v="photography/photobooks"/>
    <n v="172"/>
    <n v="174.21350000000001"/>
    <x v="8"/>
    <x v="20"/>
  </r>
  <r>
    <n v="1219"/>
    <s v="The Box"/>
    <s v="The Box is a fine art book of Ron Amato's innovative and seductive photography project."/>
    <n v="16350"/>
    <n v="26024"/>
    <x v="0"/>
    <x v="0"/>
    <x v="0"/>
    <n v="1476961513"/>
    <n v="1474369513"/>
    <b v="0"/>
    <n v="253"/>
    <b v="1"/>
    <s v="photography/photobooks"/>
    <n v="159"/>
    <n v="102.8617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x v="3"/>
    <n v="1440515112"/>
    <n v="1437923112"/>
    <b v="0"/>
    <n v="140"/>
    <b v="1"/>
    <s v="photography/photobooks"/>
    <n v="104"/>
    <n v="111.1786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x v="1"/>
    <n v="1480809600"/>
    <n v="1478431488"/>
    <b v="0"/>
    <n v="103"/>
    <b v="1"/>
    <s v="photography/photobooks"/>
    <n v="111"/>
    <n v="23.796199999999999"/>
    <x v="8"/>
    <x v="20"/>
  </r>
  <r>
    <n v="1222"/>
    <s v="Project Pilgrim"/>
    <s v="Project Pilgrim is my effort to work towards normalizing mental health."/>
    <n v="4000"/>
    <n v="11215"/>
    <x v="0"/>
    <x v="5"/>
    <x v="5"/>
    <n v="1459483200"/>
    <n v="1456852647"/>
    <b v="0"/>
    <n v="138"/>
    <b v="1"/>
    <s v="photography/photobooks"/>
    <n v="280"/>
    <n v="81.268100000000004"/>
    <x v="8"/>
    <x v="20"/>
  </r>
  <r>
    <n v="1223"/>
    <s v="YOSEMITE PEOPLE"/>
    <s v="A photography book focusing on the people rather than the nature at Yosemite National Park."/>
    <n v="19800"/>
    <n v="22197"/>
    <x v="0"/>
    <x v="0"/>
    <x v="0"/>
    <n v="1478754909"/>
    <n v="1476159309"/>
    <b v="0"/>
    <n v="191"/>
    <b v="1"/>
    <s v="photography/photobooks"/>
    <n v="112"/>
    <n v="116.21469999999999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x v="0"/>
    <n v="1402060302"/>
    <n v="1396876302"/>
    <b v="0"/>
    <n v="18"/>
    <b v="0"/>
    <s v="music/world music"/>
    <n v="7"/>
    <n v="58.88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x v="0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x v="0"/>
    <n v="1398042000"/>
    <n v="1395089981"/>
    <b v="0"/>
    <n v="40"/>
    <b v="0"/>
    <s v="music/world music"/>
    <n v="4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x v="0"/>
    <n v="1407394800"/>
    <n v="1404770616"/>
    <b v="0"/>
    <n v="0"/>
    <b v="0"/>
    <s v="music/world music"/>
    <n v="0"/>
    <s v="no backers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x v="0"/>
    <n v="1317231008"/>
    <n v="1312047008"/>
    <b v="0"/>
    <n v="24"/>
    <b v="0"/>
    <s v="music/world music"/>
    <n v="29"/>
    <n v="61.041699999999999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x v="0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x v="0"/>
    <n v="1298589630"/>
    <n v="1295997630"/>
    <b v="0"/>
    <n v="0"/>
    <b v="0"/>
    <s v="music/world music"/>
    <n v="0"/>
    <s v="no backers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x v="0"/>
    <n v="1440723600"/>
    <n v="1436394968"/>
    <b v="0"/>
    <n v="0"/>
    <b v="0"/>
    <s v="music/world music"/>
    <n v="0"/>
    <s v="no backers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x v="0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x v="0"/>
    <n v="1329864374"/>
    <n v="1328049974"/>
    <b v="0"/>
    <n v="6"/>
    <b v="0"/>
    <s v="music/world music"/>
    <n v="12"/>
    <n v="19.333300000000001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x v="1"/>
    <n v="1422903342"/>
    <n v="1420311342"/>
    <b v="0"/>
    <n v="0"/>
    <b v="0"/>
    <s v="music/world music"/>
    <n v="0"/>
    <s v="no backers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x v="0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x v="0"/>
    <n v="1343491200"/>
    <n v="1342801164"/>
    <b v="0"/>
    <n v="0"/>
    <b v="0"/>
    <s v="music/world music"/>
    <n v="0"/>
    <s v="no backers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x v="0"/>
    <n v="1345790865"/>
    <n v="1344062865"/>
    <b v="0"/>
    <n v="0"/>
    <b v="0"/>
    <s v="music/world music"/>
    <n v="0"/>
    <s v="no backers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x v="0"/>
    <n v="1312641536"/>
    <n v="1310049536"/>
    <b v="0"/>
    <n v="3"/>
    <b v="0"/>
    <s v="music/world music"/>
    <n v="18"/>
    <n v="59.333300000000001"/>
    <x v="4"/>
    <x v="21"/>
  </r>
  <r>
    <n v="1239"/>
    <s v="Help Calmenco! finance new CD and Tour (Canceled)"/>
    <s v="Please consider helping us with our new CD and Riverdance Tour"/>
    <n v="2500"/>
    <n v="0"/>
    <x v="1"/>
    <x v="0"/>
    <x v="0"/>
    <n v="1325804767"/>
    <n v="1323212767"/>
    <b v="0"/>
    <n v="0"/>
    <b v="0"/>
    <s v="music/world music"/>
    <n v="0"/>
    <s v="no backers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x v="0"/>
    <n v="1373665860"/>
    <n v="1368579457"/>
    <b v="0"/>
    <n v="8"/>
    <b v="0"/>
    <s v="music/world music"/>
    <n v="3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x v="0"/>
    <n v="1414994340"/>
    <n v="1413057980"/>
    <b v="0"/>
    <n v="34"/>
    <b v="0"/>
    <s v="music/world music"/>
    <n v="51"/>
    <n v="74.61759999999999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x v="0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x v="0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x v="0"/>
    <n v="1366664400"/>
    <n v="1363981723"/>
    <b v="1"/>
    <n v="45"/>
    <b v="1"/>
    <s v="music/rock"/>
    <n v="104"/>
    <n v="46.133299999999998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x v="0"/>
    <n v="1402755834"/>
    <n v="1400163834"/>
    <b v="1"/>
    <n v="17"/>
    <b v="1"/>
    <s v="music/rock"/>
    <n v="120"/>
    <n v="141.47059999999999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x v="0"/>
    <n v="1323136949"/>
    <n v="1319245349"/>
    <b v="1"/>
    <n v="31"/>
    <b v="1"/>
    <s v="music/rock"/>
    <n v="117"/>
    <n v="75.48390000000000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x v="0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x v="0"/>
    <n v="1402642740"/>
    <n v="1399563953"/>
    <b v="1"/>
    <n v="59"/>
    <b v="1"/>
    <s v="music/rock"/>
    <n v="152"/>
    <n v="64.254199999999997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x v="0"/>
    <n v="1341683211"/>
    <n v="1339091211"/>
    <b v="1"/>
    <n v="81"/>
    <b v="1"/>
    <s v="music/rock"/>
    <n v="104"/>
    <n v="64.46909999999999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x v="0"/>
    <n v="1410017131"/>
    <n v="1406129131"/>
    <b v="1"/>
    <n v="508"/>
    <b v="1"/>
    <s v="music/rock"/>
    <n v="200"/>
    <n v="118.200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x v="0"/>
    <n v="1316979167"/>
    <n v="1311795167"/>
    <b v="1"/>
    <n v="74"/>
    <b v="1"/>
    <s v="music/rock"/>
    <n v="102"/>
    <n v="82.54049999999999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x v="0"/>
    <n v="1382658169"/>
    <n v="1380238969"/>
    <b v="1"/>
    <n v="141"/>
    <b v="1"/>
    <s v="music/rock"/>
    <n v="138"/>
    <n v="34.170200000000001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x v="0"/>
    <n v="1409770107"/>
    <n v="1407178107"/>
    <b v="1"/>
    <n v="711"/>
    <b v="1"/>
    <s v="music/rock"/>
    <n v="303833"/>
    <n v="42.733199999999997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x v="0"/>
    <n v="1293857940"/>
    <n v="1288968886"/>
    <b v="1"/>
    <n v="141"/>
    <b v="1"/>
    <s v="music/rock"/>
    <n v="199"/>
    <n v="94.48940000000000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x v="0"/>
    <n v="1385932652"/>
    <n v="1383337052"/>
    <b v="1"/>
    <n v="109"/>
    <b v="1"/>
    <s v="music/rock"/>
    <n v="202"/>
    <n v="55.697200000000002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x v="0"/>
    <n v="1329084231"/>
    <n v="1326492231"/>
    <b v="1"/>
    <n v="361"/>
    <b v="1"/>
    <s v="music/rock"/>
    <n v="118"/>
    <n v="98.030799999999999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x v="0"/>
    <n v="1301792590"/>
    <n v="1297562590"/>
    <b v="1"/>
    <n v="176"/>
    <b v="1"/>
    <s v="music/rock"/>
    <n v="295"/>
    <n v="92.1023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x v="0"/>
    <n v="1377960012"/>
    <n v="1375368012"/>
    <b v="1"/>
    <n v="670"/>
    <b v="1"/>
    <s v="music/rock"/>
    <n v="213"/>
    <n v="38.175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x v="0"/>
    <n v="1402286340"/>
    <n v="1399504664"/>
    <b v="1"/>
    <n v="96"/>
    <b v="1"/>
    <s v="music/rock"/>
    <n v="104"/>
    <n v="27.145800000000001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x v="0"/>
    <n v="1393445620"/>
    <n v="1390853620"/>
    <b v="1"/>
    <n v="74"/>
    <b v="1"/>
    <s v="music/rock"/>
    <n v="114"/>
    <n v="50.6892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x v="0"/>
    <n v="1390983227"/>
    <n v="1388391227"/>
    <b v="1"/>
    <n v="52"/>
    <b v="1"/>
    <s v="music/rock"/>
    <n v="101"/>
    <n v="38.942300000000003"/>
    <x v="4"/>
    <x v="11"/>
  </r>
  <r>
    <n v="1262"/>
    <s v="WPG Drummer Boy's band &quot;Bold as Lions&quot; Releases debut album!"/>
    <s v="A soon to be husband and wife bringing hope to the music industry._x000d_You will fall in love with their sound and story."/>
    <n v="6500"/>
    <n v="8152"/>
    <x v="0"/>
    <x v="5"/>
    <x v="5"/>
    <n v="1392574692"/>
    <n v="1389982692"/>
    <b v="1"/>
    <n v="105"/>
    <b v="1"/>
    <s v="music/rock"/>
    <n v="125"/>
    <n v="77.63809999999999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x v="0"/>
    <n v="1396054800"/>
    <n v="1393034470"/>
    <b v="1"/>
    <n v="41"/>
    <b v="1"/>
    <s v="music/rock"/>
    <n v="119"/>
    <n v="43.5366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x v="0"/>
    <n v="1383062083"/>
    <n v="1380556483"/>
    <b v="1"/>
    <n v="34"/>
    <b v="1"/>
    <s v="music/rock"/>
    <n v="166"/>
    <n v="31.823499999999999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x v="0"/>
    <n v="1291131815"/>
    <n v="1287071015"/>
    <b v="1"/>
    <n v="66"/>
    <b v="1"/>
    <s v="music/rock"/>
    <n v="119"/>
    <n v="63.184399999999997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x v="0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x v="0"/>
    <n v="1374674558"/>
    <n v="1372082558"/>
    <b v="1"/>
    <n v="159"/>
    <b v="1"/>
    <s v="music/rock"/>
    <n v="102"/>
    <n v="140.8553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x v="0"/>
    <n v="1379708247"/>
    <n v="1377116247"/>
    <b v="1"/>
    <n v="182"/>
    <b v="1"/>
    <s v="music/rock"/>
    <n v="117"/>
    <n v="76.923100000000005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x v="0"/>
    <n v="1460764800"/>
    <n v="1458157512"/>
    <b v="1"/>
    <n v="206"/>
    <b v="1"/>
    <s v="music/rock"/>
    <n v="109"/>
    <n v="99.155299999999997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x v="0"/>
    <n v="1332704042"/>
    <n v="1327523642"/>
    <b v="1"/>
    <n v="169"/>
    <b v="1"/>
    <s v="music/rock"/>
    <n v="115"/>
    <n v="67.881699999999995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x v="0"/>
    <n v="1384363459"/>
    <n v="1381767859"/>
    <b v="1"/>
    <n v="31"/>
    <b v="1"/>
    <s v="music/rock"/>
    <n v="102"/>
    <n v="246.2903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x v="0"/>
    <n v="1276574400"/>
    <n v="1270576379"/>
    <b v="1"/>
    <n v="28"/>
    <b v="1"/>
    <s v="music/rock"/>
    <n v="106"/>
    <n v="189.2856999999999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x v="5"/>
    <n v="1409506291"/>
    <n v="1406914291"/>
    <b v="1"/>
    <n v="54"/>
    <b v="1"/>
    <s v="music/rock"/>
    <n v="104"/>
    <n v="76.666700000000006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x v="0"/>
    <n v="1346344425"/>
    <n v="1343320425"/>
    <b v="1"/>
    <n v="467"/>
    <b v="1"/>
    <s v="music/rock"/>
    <n v="155"/>
    <n v="82.963300000000004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x v="0"/>
    <n v="1375908587"/>
    <n v="1372884587"/>
    <b v="1"/>
    <n v="389"/>
    <b v="1"/>
    <s v="music/rock"/>
    <n v="162"/>
    <n v="62.522100000000002"/>
    <x v="4"/>
    <x v="11"/>
  </r>
  <r>
    <n v="1276"/>
    <s v="MR. DREAM GOES TO JAIL"/>
    <s v="Sponsor this Brooklyn punk band's debut seven-inch, MR. DREAM GOES TO JAIL."/>
    <n v="3000"/>
    <n v="3132.63"/>
    <x v="0"/>
    <x v="0"/>
    <x v="0"/>
    <n v="1251777600"/>
    <n v="1247504047"/>
    <b v="1"/>
    <n v="68"/>
    <b v="1"/>
    <s v="music/rock"/>
    <n v="104"/>
    <n v="46.068100000000001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x v="0"/>
    <n v="1346765347"/>
    <n v="1343741347"/>
    <b v="1"/>
    <n v="413"/>
    <b v="1"/>
    <s v="music/rock"/>
    <n v="106"/>
    <n v="38.543900000000001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x v="0"/>
    <n v="1403661600"/>
    <n v="1401196766"/>
    <b v="1"/>
    <n v="190"/>
    <b v="1"/>
    <s v="music/rock"/>
    <n v="155"/>
    <n v="53.00529999999999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x v="0"/>
    <n v="1395624170"/>
    <n v="1392171770"/>
    <b v="1"/>
    <n v="189"/>
    <b v="1"/>
    <s v="music/rock"/>
    <n v="111"/>
    <n v="73.355400000000003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x v="0"/>
    <n v="1299003054"/>
    <n v="1291227054"/>
    <b v="1"/>
    <n v="130"/>
    <b v="1"/>
    <s v="music/rock"/>
    <n v="111"/>
    <n v="127.9752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x v="0"/>
    <n v="1375033836"/>
    <n v="1373305836"/>
    <b v="1"/>
    <n v="74"/>
    <b v="1"/>
    <s v="music/rock"/>
    <n v="111"/>
    <n v="104.72969999999999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x v="0"/>
    <n v="1386565140"/>
    <n v="1383909855"/>
    <b v="1"/>
    <n v="274"/>
    <b v="1"/>
    <s v="music/rock"/>
    <n v="124"/>
    <n v="67.671499999999995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x v="0"/>
    <n v="1362974400"/>
    <n v="1360948389"/>
    <b v="1"/>
    <n v="22"/>
    <b v="1"/>
    <s v="music/rock"/>
    <n v="211"/>
    <n v="95.931799999999996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x v="0"/>
    <n v="1483203540"/>
    <n v="1481175482"/>
    <b v="0"/>
    <n v="31"/>
    <b v="1"/>
    <s v="theater/plays"/>
    <n v="101"/>
    <n v="65.161299999999997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x v="1"/>
    <n v="1434808775"/>
    <n v="1433512775"/>
    <b v="0"/>
    <n v="63"/>
    <b v="1"/>
    <s v="theater/plays"/>
    <n v="102"/>
    <n v="32.269799999999996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x v="1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d__x000d_We will be performing in Edinburgh for two weeks, and we need your help to get there!"/>
    <n v="250"/>
    <n v="605"/>
    <x v="0"/>
    <x v="1"/>
    <x v="1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x v="0"/>
    <n v="1470801600"/>
    <n v="1468122163"/>
    <b v="0"/>
    <n v="61"/>
    <b v="1"/>
    <s v="theater/plays"/>
    <n v="100"/>
    <n v="65.868899999999996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x v="0"/>
    <n v="1483499645"/>
    <n v="1480907645"/>
    <b v="0"/>
    <n v="52"/>
    <b v="1"/>
    <s v="theater/plays"/>
    <n v="125"/>
    <n v="36.076900000000002"/>
    <x v="1"/>
    <x v="6"/>
  </r>
  <r>
    <n v="1290"/>
    <s v="I Died... I Came Back, ... Whatever"/>
    <s v="Sometimes your Heart has to STOP for your Life to START."/>
    <n v="3500"/>
    <n v="3800"/>
    <x v="0"/>
    <x v="0"/>
    <x v="0"/>
    <n v="1429772340"/>
    <n v="1427121931"/>
    <b v="0"/>
    <n v="86"/>
    <b v="1"/>
    <s v="theater/plays"/>
    <n v="109"/>
    <n v="44.186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x v="0"/>
    <n v="1428390000"/>
    <n v="1425224391"/>
    <b v="0"/>
    <n v="42"/>
    <b v="1"/>
    <s v="theater/plays"/>
    <n v="146"/>
    <n v="104.0714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x v="1"/>
    <n v="1444172340"/>
    <n v="1441822828"/>
    <b v="0"/>
    <n v="52"/>
    <b v="1"/>
    <s v="theater/plays"/>
    <n v="110"/>
    <n v="35.961500000000001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x v="0"/>
    <n v="1447523371"/>
    <n v="1444927771"/>
    <b v="0"/>
    <n v="120"/>
    <b v="1"/>
    <s v="theater/plays"/>
    <n v="102"/>
    <n v="127.79170000000001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x v="1"/>
    <n v="1445252400"/>
    <n v="1443696797"/>
    <b v="0"/>
    <n v="22"/>
    <b v="1"/>
    <s v="theater/plays"/>
    <n v="122"/>
    <n v="27.72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x v="1"/>
    <n v="1438189200"/>
    <n v="1435585497"/>
    <b v="0"/>
    <n v="64"/>
    <b v="1"/>
    <s v="theater/plays"/>
    <n v="102"/>
    <n v="39.828099999999999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x v="1"/>
    <n v="1457914373"/>
    <n v="1456189973"/>
    <b v="0"/>
    <n v="23"/>
    <b v="1"/>
    <s v="theater/plays"/>
    <n v="141"/>
    <n v="52.173900000000003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x v="0"/>
    <n v="1462125358"/>
    <n v="1459533358"/>
    <b v="0"/>
    <n v="238"/>
    <b v="1"/>
    <s v="theater/plays"/>
    <n v="110"/>
    <n v="92.0378000000000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x v="1"/>
    <n v="1461860432"/>
    <n v="1459268432"/>
    <b v="0"/>
    <n v="33"/>
    <b v="1"/>
    <s v="theater/plays"/>
    <n v="105"/>
    <n v="63.424199999999999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x v="0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x v="0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x v="0"/>
    <n v="1437447600"/>
    <n v="1436551178"/>
    <b v="0"/>
    <n v="29"/>
    <b v="1"/>
    <s v="theater/plays"/>
    <n v="103"/>
    <n v="70.86209999999999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x v="0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x v="1"/>
    <n v="1469962800"/>
    <n v="1468578920"/>
    <b v="0"/>
    <n v="108"/>
    <b v="1"/>
    <s v="theater/plays"/>
    <n v="130"/>
    <n v="42.214199999999998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x v="1"/>
    <n v="1489376405"/>
    <n v="1484196005"/>
    <b v="0"/>
    <n v="104"/>
    <b v="0"/>
    <s v="technology/wearables"/>
    <n v="40"/>
    <n v="152.413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x v="0"/>
    <n v="1469122200"/>
    <n v="1466611108"/>
    <b v="0"/>
    <n v="86"/>
    <b v="0"/>
    <s v="technology/wearables"/>
    <n v="26"/>
    <n v="90.616299999999995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x v="0"/>
    <n v="1417690734"/>
    <n v="1415098734"/>
    <b v="0"/>
    <n v="356"/>
    <b v="0"/>
    <s v="technology/wearables"/>
    <n v="65"/>
    <n v="201.60390000000001"/>
    <x v="2"/>
    <x v="8"/>
  </r>
  <r>
    <n v="1307"/>
    <s v="VR Card - Customized Virtual Reality Viewer (Canceled)"/>
    <s v="Get VR to Everyone with Mailable, Ready to Use Viewers"/>
    <n v="50000"/>
    <n v="5757"/>
    <x v="1"/>
    <x v="0"/>
    <x v="0"/>
    <n v="1455710679"/>
    <n v="1453118679"/>
    <b v="0"/>
    <n v="45"/>
    <b v="0"/>
    <s v="technology/wearables"/>
    <n v="12"/>
    <n v="127.9333"/>
    <x v="2"/>
    <x v="8"/>
  </r>
  <r>
    <n v="1308"/>
    <s v="Boost Band: Wristband Phone Charger (Canceled)"/>
    <s v="Boost Band, a wristband that charges any device"/>
    <n v="10000"/>
    <n v="1136"/>
    <x v="1"/>
    <x v="0"/>
    <x v="0"/>
    <n v="1475937812"/>
    <n v="1472481812"/>
    <b v="0"/>
    <n v="38"/>
    <b v="0"/>
    <s v="technology/wearables"/>
    <n v="11"/>
    <n v="29.8947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x v="0"/>
    <n v="1444943468"/>
    <n v="1441919468"/>
    <b v="0"/>
    <n v="35"/>
    <b v="0"/>
    <s v="technology/wearables"/>
    <n v="112"/>
    <n v="367.97140000000002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x v="0"/>
    <n v="1471622450"/>
    <n v="1467734450"/>
    <b v="0"/>
    <n v="24"/>
    <b v="0"/>
    <s v="technology/wearables"/>
    <n v="16"/>
    <n v="129.1666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x v="0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x v="0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x v="0"/>
    <n v="1457024514"/>
    <n v="1454432514"/>
    <b v="0"/>
    <n v="122"/>
    <b v="0"/>
    <s v="technology/wearables"/>
    <n v="31"/>
    <n v="102.0164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x v="0"/>
    <n v="1477065860"/>
    <n v="1471881860"/>
    <b v="0"/>
    <n v="11"/>
    <b v="0"/>
    <s v="technology/wearables"/>
    <n v="1"/>
    <n v="184.36359999999999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x v="0"/>
    <n v="1446771600"/>
    <n v="1443700648"/>
    <b v="0"/>
    <n v="248"/>
    <b v="0"/>
    <s v="technology/wearables"/>
    <n v="40"/>
    <n v="162.9194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x v="0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x v="7"/>
    <n v="1469109600"/>
    <n v="1464586746"/>
    <b v="0"/>
    <n v="19"/>
    <b v="0"/>
    <s v="technology/wearables"/>
    <n v="6"/>
    <n v="603.52629999999999"/>
    <x v="2"/>
    <x v="8"/>
  </r>
  <r>
    <n v="1318"/>
    <s v="Lucky Tag: A Smart Dog Wearable That Cares (Canceled)"/>
    <s v="Your Dog's Best Friend._x000d_Revolutionize the way you care about your pups and brings you peace of mind."/>
    <n v="40000"/>
    <n v="6130"/>
    <x v="1"/>
    <x v="0"/>
    <x v="0"/>
    <n v="1420938172"/>
    <n v="1418346172"/>
    <b v="0"/>
    <n v="135"/>
    <b v="0"/>
    <s v="technology/wearables"/>
    <n v="15"/>
    <n v="45.407400000000003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x v="1"/>
    <n v="1405094400"/>
    <n v="1403810965"/>
    <b v="0"/>
    <n v="9"/>
    <b v="0"/>
    <s v="technology/wearables"/>
    <n v="15"/>
    <n v="97.333299999999994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x v="3"/>
    <n v="1483138800"/>
    <n v="1480610046"/>
    <b v="0"/>
    <n v="3"/>
    <b v="0"/>
    <s v="technology/wearables"/>
    <n v="1"/>
    <n v="167.66669999999999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x v="9"/>
    <n v="1482515937"/>
    <n v="1479923937"/>
    <b v="0"/>
    <n v="7"/>
    <b v="0"/>
    <s v="technology/wearables"/>
    <n v="1"/>
    <n v="859.85709999999995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x v="1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x v="0"/>
    <n v="1461653700"/>
    <n v="1458665146"/>
    <b v="0"/>
    <n v="44"/>
    <b v="0"/>
    <s v="technology/wearables"/>
    <n v="9"/>
    <n v="30.27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x v="0"/>
    <n v="1476371552"/>
    <n v="1473779552"/>
    <b v="0"/>
    <n v="90"/>
    <b v="0"/>
    <s v="technology/wearables"/>
    <n v="10"/>
    <n v="54.666699999999999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x v="0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x v="0"/>
    <n v="1421348428"/>
    <n v="1417460428"/>
    <b v="0"/>
    <n v="11"/>
    <b v="0"/>
    <s v="technology/wearables"/>
    <n v="1"/>
    <n v="102.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x v="0"/>
    <n v="1432916235"/>
    <n v="1430324235"/>
    <b v="0"/>
    <n v="41"/>
    <b v="0"/>
    <s v="technology/wearables"/>
    <n v="4"/>
    <n v="41.5854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x v="0"/>
    <n v="1476458734"/>
    <n v="1472570734"/>
    <b v="0"/>
    <n v="15"/>
    <b v="0"/>
    <s v="technology/wearables"/>
    <n v="2"/>
    <n v="116.5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x v="0"/>
    <n v="1417501145"/>
    <n v="1414041545"/>
    <b v="0"/>
    <n v="9"/>
    <b v="0"/>
    <s v="technology/wearables"/>
    <n v="1"/>
    <n v="45.333300000000001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x v="0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x v="0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x v="11"/>
    <n v="1485480408"/>
    <n v="1482888408"/>
    <b v="0"/>
    <n v="0"/>
    <b v="0"/>
    <s v="technology/wearables"/>
    <n v="0"/>
    <s v="no backers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x v="2"/>
    <n v="1405478025"/>
    <n v="1402886025"/>
    <b v="0"/>
    <n v="0"/>
    <b v="0"/>
    <s v="technology/wearables"/>
    <n v="0"/>
    <s v="no backers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x v="0"/>
    <n v="1457721287"/>
    <n v="1455129287"/>
    <b v="0"/>
    <n v="276"/>
    <b v="0"/>
    <s v="technology/wearables"/>
    <n v="11"/>
    <n v="51.822499999999998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x v="0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x v="0"/>
    <n v="1418849028"/>
    <n v="1415825028"/>
    <b v="0"/>
    <n v="224"/>
    <b v="0"/>
    <s v="technology/wearables"/>
    <n v="85"/>
    <n v="379.2277000000000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x v="0"/>
    <n v="1488549079"/>
    <n v="1485957079"/>
    <b v="0"/>
    <n v="140"/>
    <b v="0"/>
    <s v="technology/wearables"/>
    <n v="49"/>
    <n v="176.36429999999999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x v="0"/>
    <n v="1438543033"/>
    <n v="1435951033"/>
    <b v="0"/>
    <n v="15"/>
    <b v="0"/>
    <s v="technology/wearables"/>
    <n v="3"/>
    <n v="66.066699999999997"/>
    <x v="2"/>
    <x v="8"/>
  </r>
  <r>
    <n v="1339"/>
    <s v="Linkoo (Canceled)"/>
    <s v="World's Smallest customizable Phone &amp; GPS Watch for kids !"/>
    <n v="50000"/>
    <n v="3317"/>
    <x v="1"/>
    <x v="0"/>
    <x v="0"/>
    <n v="1418056315"/>
    <n v="1414164715"/>
    <b v="0"/>
    <n v="37"/>
    <b v="0"/>
    <s v="technology/wearables"/>
    <n v="7"/>
    <n v="89.648600000000002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x v="0"/>
    <n v="1408112253"/>
    <n v="1405520253"/>
    <b v="0"/>
    <n v="0"/>
    <b v="0"/>
    <s v="technology/wearables"/>
    <n v="0"/>
    <s v="no backers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x v="1"/>
    <n v="1475333917"/>
    <n v="1472569117"/>
    <b v="0"/>
    <n v="46"/>
    <b v="0"/>
    <s v="technology/wearables"/>
    <n v="70"/>
    <n v="382.3913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x v="0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x v="0"/>
    <n v="1471579140"/>
    <n v="1466512683"/>
    <b v="0"/>
    <n v="323"/>
    <b v="0"/>
    <s v="technology/wearables"/>
    <n v="102"/>
    <n v="158.3559999999999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x v="5"/>
    <n v="1467313039"/>
    <n v="1464807439"/>
    <b v="0"/>
    <n v="139"/>
    <b v="1"/>
    <s v="publishing/nonfiction"/>
    <n v="378"/>
    <n v="40.762599999999999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x v="0"/>
    <n v="1405366359"/>
    <n v="1402342359"/>
    <b v="0"/>
    <n v="7"/>
    <b v="1"/>
    <s v="publishing/nonfiction"/>
    <n v="125"/>
    <n v="53.57139999999999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x v="0"/>
    <n v="1372297751"/>
    <n v="1369705751"/>
    <b v="0"/>
    <n v="149"/>
    <b v="1"/>
    <s v="publishing/nonfiction"/>
    <n v="147"/>
    <n v="48.4497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x v="0"/>
    <n v="1425741525"/>
    <n v="1423149525"/>
    <b v="0"/>
    <n v="31"/>
    <b v="1"/>
    <s v="publishing/nonfiction"/>
    <n v="102"/>
    <n v="82.419399999999996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x v="0"/>
    <n v="1418904533"/>
    <n v="1416485333"/>
    <b v="0"/>
    <n v="26"/>
    <b v="1"/>
    <s v="publishing/nonfiction"/>
    <n v="102"/>
    <n v="230.1922999999999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x v="5"/>
    <n v="1450249140"/>
    <n v="1447055935"/>
    <b v="0"/>
    <n v="172"/>
    <b v="1"/>
    <s v="publishing/nonfiction"/>
    <n v="204"/>
    <n v="59.360500000000002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x v="0"/>
    <n v="1451089134"/>
    <n v="1448497134"/>
    <b v="0"/>
    <n v="78"/>
    <b v="1"/>
    <s v="publishing/nonfiction"/>
    <n v="104"/>
    <n v="66.69870000000000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x v="0"/>
    <n v="1455299144"/>
    <n v="1452707144"/>
    <b v="0"/>
    <n v="120"/>
    <b v="1"/>
    <s v="publishing/nonfiction"/>
    <n v="1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x v="0"/>
    <n v="1441425540"/>
    <n v="1436968366"/>
    <b v="0"/>
    <n v="227"/>
    <b v="1"/>
    <s v="publishing/nonfiction"/>
    <n v="136"/>
    <n v="59.973599999999998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x v="0"/>
    <n v="1362960000"/>
    <n v="1359946188"/>
    <b v="0"/>
    <n v="42"/>
    <b v="1"/>
    <s v="publishing/nonfiction"/>
    <n v="134"/>
    <n v="31.8095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x v="1"/>
    <n v="1465672979"/>
    <n v="1463080979"/>
    <b v="0"/>
    <n v="64"/>
    <b v="1"/>
    <s v="publishing/nonfiction"/>
    <n v="130"/>
    <n v="24.421900000000001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x v="1"/>
    <n v="1354269600"/>
    <n v="1351663605"/>
    <b v="0"/>
    <n v="121"/>
    <b v="1"/>
    <s v="publishing/nonfiction"/>
    <n v="123"/>
    <n v="25.347100000000001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x v="0"/>
    <n v="1372985760"/>
    <n v="1370393760"/>
    <b v="0"/>
    <n v="87"/>
    <b v="1"/>
    <s v="publishing/nonfiction"/>
    <n v="183"/>
    <n v="71.44320000000000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x v="0"/>
    <n v="1362117540"/>
    <n v="1359587137"/>
    <b v="0"/>
    <n v="65"/>
    <b v="1"/>
    <s v="publishing/nonfiction"/>
    <n v="125"/>
    <n v="38.553800000000003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x v="0"/>
    <n v="1309009323"/>
    <n v="1306417323"/>
    <b v="0"/>
    <n v="49"/>
    <b v="1"/>
    <s v="publishing/nonfiction"/>
    <n v="112"/>
    <n v="68.3673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x v="0"/>
    <n v="1309980790"/>
    <n v="1304623990"/>
    <b v="0"/>
    <n v="19"/>
    <b v="1"/>
    <s v="publishing/nonfiction"/>
    <n v="116"/>
    <n v="40.21050000000000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x v="0"/>
    <n v="1343943420"/>
    <n v="1341524220"/>
    <b v="0"/>
    <n v="81"/>
    <b v="1"/>
    <s v="publishing/nonfiction"/>
    <n v="173"/>
    <n v="32.074100000000001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x v="1"/>
    <n v="1403370772"/>
    <n v="1400778772"/>
    <b v="0"/>
    <n v="264"/>
    <b v="1"/>
    <s v="publishing/nonfiction"/>
    <n v="126"/>
    <n v="28.6326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x v="0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x v="0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x v="7"/>
    <n v="1420648906"/>
    <n v="1415464906"/>
    <b v="0"/>
    <n v="144"/>
    <b v="1"/>
    <s v="music/rock"/>
    <n v="119"/>
    <n v="346.0416999999999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x v="0"/>
    <n v="1426523752"/>
    <n v="1423935352"/>
    <b v="0"/>
    <n v="92"/>
    <b v="1"/>
    <s v="music/rock"/>
    <n v="100"/>
    <n v="81.739099999999993"/>
    <x v="4"/>
    <x v="11"/>
  </r>
  <r>
    <n v="1366"/>
    <s v="Kick It! A Tribute to the A.K.s"/>
    <s v="A musical memorial for Alexi Petersen."/>
    <n v="7500"/>
    <n v="9486.69"/>
    <x v="0"/>
    <x v="0"/>
    <x v="0"/>
    <n v="1417049663"/>
    <n v="1413158063"/>
    <b v="0"/>
    <n v="147"/>
    <b v="1"/>
    <s v="music/rock"/>
    <n v="126"/>
    <n v="64.535300000000007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x v="0"/>
    <n v="1447463050"/>
    <n v="1444867450"/>
    <b v="0"/>
    <n v="90"/>
    <b v="1"/>
    <s v="music/rock"/>
    <n v="114"/>
    <n v="63.477800000000002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x v="0"/>
    <n v="1434342894"/>
    <n v="1432269294"/>
    <b v="0"/>
    <n v="87"/>
    <b v="1"/>
    <s v="music/rock"/>
    <n v="111"/>
    <n v="63.620699999999999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x v="0"/>
    <n v="1397225746"/>
    <n v="1394633746"/>
    <b v="0"/>
    <n v="406"/>
    <b v="1"/>
    <s v="music/rock"/>
    <n v="105"/>
    <n v="83.967100000000002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x v="0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x v="0"/>
    <n v="1431022342"/>
    <n v="1428430342"/>
    <b v="0"/>
    <n v="70"/>
    <b v="1"/>
    <s v="music/rock"/>
    <n v="107"/>
    <n v="107.0714"/>
    <x v="4"/>
    <x v="11"/>
  </r>
  <r>
    <n v="1372"/>
    <s v="Ted Lukas &amp; the Misled new CD - &quot;FEED&quot;"/>
    <s v="Please help us raise funds to press our new CD!"/>
    <n v="500"/>
    <n v="620"/>
    <x v="0"/>
    <x v="0"/>
    <x v="0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x v="0"/>
    <n v="1483138233"/>
    <n v="1480546233"/>
    <b v="0"/>
    <n v="52"/>
    <b v="1"/>
    <s v="music/rock"/>
    <n v="105"/>
    <n v="201.94229999999999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x v="0"/>
    <n v="1458874388"/>
    <n v="1456285988"/>
    <b v="0"/>
    <n v="66"/>
    <b v="1"/>
    <s v="music/rock"/>
    <n v="189"/>
    <n v="43.060600000000001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x v="3"/>
    <n v="1484444119"/>
    <n v="1481852119"/>
    <b v="0"/>
    <n v="109"/>
    <b v="1"/>
    <s v="music/rock"/>
    <n v="171"/>
    <n v="62.871600000000001"/>
    <x v="4"/>
    <x v="11"/>
  </r>
  <r>
    <n v="1376"/>
    <s v="Dead Pirates / HIGHMARE LP 2nd pressing"/>
    <s v="Dead Pirates are planning a second pressing of HIGHMARE LP, who wants one ?"/>
    <n v="3700"/>
    <n v="9342"/>
    <x v="0"/>
    <x v="1"/>
    <x v="1"/>
    <n v="1480784606"/>
    <n v="1478189006"/>
    <b v="0"/>
    <n v="168"/>
    <b v="1"/>
    <s v="music/rock"/>
    <n v="252"/>
    <n v="55.607100000000003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x v="0"/>
    <n v="1486095060"/>
    <n v="1484198170"/>
    <b v="0"/>
    <n v="31"/>
    <b v="1"/>
    <s v="music/rock"/>
    <n v="116"/>
    <n v="48.709699999999998"/>
    <x v="4"/>
    <x v="11"/>
  </r>
  <r>
    <n v="1378"/>
    <s v="SIX BY SEVEN"/>
    <s v="A psychedelic post rock masterpiece!"/>
    <n v="2000"/>
    <n v="4067"/>
    <x v="0"/>
    <x v="1"/>
    <x v="1"/>
    <n v="1470075210"/>
    <n v="1468779210"/>
    <b v="0"/>
    <n v="133"/>
    <b v="1"/>
    <s v="music/rock"/>
    <n v="203"/>
    <n v="30.578900000000001"/>
    <x v="4"/>
    <x v="11"/>
  </r>
  <r>
    <n v="1379"/>
    <s v="J. Walter Makes a Record"/>
    <s v="---------The long-awaited debut full-length from Justin Ruddy--------"/>
    <n v="10000"/>
    <n v="11160"/>
    <x v="0"/>
    <x v="0"/>
    <x v="0"/>
    <n v="1433504876"/>
    <n v="1430912876"/>
    <b v="0"/>
    <n v="151"/>
    <b v="1"/>
    <s v="music/rock"/>
    <n v="112"/>
    <n v="73.907300000000006"/>
    <x v="4"/>
    <x v="11"/>
  </r>
  <r>
    <n v="1380"/>
    <s v="BARNFEST 2015"/>
    <s v="A DIY MUSIC FESTIVAL FROM ST. LOUIS MO! Bands make their own festival, help make it legit!"/>
    <n v="25"/>
    <n v="106"/>
    <x v="0"/>
    <x v="0"/>
    <x v="0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x v="0"/>
    <n v="1482988125"/>
    <n v="1480396125"/>
    <b v="0"/>
    <n v="73"/>
    <b v="1"/>
    <s v="music/rock"/>
    <n v="107"/>
    <n v="73.356200000000001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x v="0"/>
    <n v="1367867536"/>
    <n v="1365275536"/>
    <b v="0"/>
    <n v="148"/>
    <b v="1"/>
    <s v="music/rock"/>
    <n v="104"/>
    <n v="56.412199999999999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x v="5"/>
    <n v="1482457678"/>
    <n v="1480729678"/>
    <b v="0"/>
    <n v="93"/>
    <b v="1"/>
    <s v="music/rock"/>
    <n v="212"/>
    <n v="50.247300000000003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x v="0"/>
    <n v="1436117922"/>
    <n v="1433525922"/>
    <b v="0"/>
    <n v="63"/>
    <b v="1"/>
    <s v="music/rock"/>
    <n v="124"/>
    <n v="68.936499999999995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x v="3"/>
    <n v="1461931860"/>
    <n v="1457109121"/>
    <b v="0"/>
    <n v="134"/>
    <b v="1"/>
    <s v="music/rock"/>
    <n v="110"/>
    <n v="65.914100000000005"/>
    <x v="4"/>
    <x v="11"/>
  </r>
  <r>
    <n v="1386"/>
    <s v="MALTESE CROSS: The First Album"/>
    <s v="We are a classic hard rock/heavy metal band just trying to keep rock alive!"/>
    <n v="400"/>
    <n v="875"/>
    <x v="0"/>
    <x v="0"/>
    <x v="0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x v="0"/>
    <n v="1433305800"/>
    <n v="1430604395"/>
    <b v="0"/>
    <n v="78"/>
    <b v="1"/>
    <s v="music/rock"/>
    <n v="137"/>
    <n v="70.06409999999999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x v="0"/>
    <n v="1476720840"/>
    <n v="1474469117"/>
    <b v="0"/>
    <n v="112"/>
    <b v="1"/>
    <s v="music/rock"/>
    <n v="135"/>
    <n v="60.181899999999999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x v="1"/>
    <n v="1471087957"/>
    <n v="1468495957"/>
    <b v="0"/>
    <n v="34"/>
    <b v="1"/>
    <s v="music/rock"/>
    <n v="145"/>
    <n v="21.38240000000000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x v="0"/>
    <n v="1430154720"/>
    <n v="1427224606"/>
    <b v="0"/>
    <n v="19"/>
    <b v="1"/>
    <s v="music/rock"/>
    <n v="109"/>
    <n v="160.7895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x v="0"/>
    <n v="1440219540"/>
    <n v="1436369818"/>
    <b v="0"/>
    <n v="13"/>
    <b v="1"/>
    <s v="music/rock"/>
    <n v="110"/>
    <n v="42.384599999999999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x v="0"/>
    <n v="1456976586"/>
    <n v="1454298186"/>
    <b v="0"/>
    <n v="104"/>
    <b v="1"/>
    <s v="music/rock"/>
    <n v="114"/>
    <n v="27.317299999999999"/>
    <x v="4"/>
    <x v="11"/>
  </r>
  <r>
    <n v="1393"/>
    <s v="WolfHunt | Social Commentary Rock Project"/>
    <s v="Rock n' Roll tales of our times"/>
    <n v="10000"/>
    <n v="10235"/>
    <x v="0"/>
    <x v="0"/>
    <x v="0"/>
    <n v="1470068523"/>
    <n v="1467476523"/>
    <b v="0"/>
    <n v="52"/>
    <b v="1"/>
    <s v="music/rock"/>
    <n v="102"/>
    <n v="196.82689999999999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x v="0"/>
    <n v="1488337200"/>
    <n v="1484623726"/>
    <b v="0"/>
    <n v="17"/>
    <b v="1"/>
    <s v="music/rock"/>
    <n v="122"/>
    <n v="53.882399999999997"/>
    <x v="4"/>
    <x v="11"/>
  </r>
  <r>
    <n v="1395"/>
    <s v="Quiet Oaks Full Length Album"/>
    <s v="Help Quiet Oaks record their debut album!!!"/>
    <n v="3500"/>
    <n v="3916"/>
    <x v="0"/>
    <x v="0"/>
    <x v="0"/>
    <n v="1484430481"/>
    <n v="1481838481"/>
    <b v="0"/>
    <n v="82"/>
    <b v="1"/>
    <s v="music/rock"/>
    <n v="112"/>
    <n v="47.756100000000004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x v="0"/>
    <n v="1423871882"/>
    <n v="1421279882"/>
    <b v="0"/>
    <n v="73"/>
    <b v="1"/>
    <s v="music/rock"/>
    <n v="107"/>
    <n v="88.191800000000001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x v="0"/>
    <n v="1477603140"/>
    <n v="1475013710"/>
    <b v="0"/>
    <n v="158"/>
    <b v="1"/>
    <s v="music/rock"/>
    <n v="114"/>
    <n v="72.05700000000000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x v="0"/>
    <n v="1467752334"/>
    <n v="1465160334"/>
    <b v="0"/>
    <n v="65"/>
    <b v="1"/>
    <s v="music/rock"/>
    <n v="110"/>
    <n v="74.246200000000002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x v="0"/>
    <n v="1412640373"/>
    <n v="1410048373"/>
    <b v="0"/>
    <n v="184"/>
    <b v="1"/>
    <s v="music/rock"/>
    <n v="126"/>
    <n v="61.70109999999999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x v="1"/>
    <n v="1465709400"/>
    <n v="1462695073"/>
    <b v="0"/>
    <n v="34"/>
    <b v="1"/>
    <s v="music/rock"/>
    <n v="167"/>
    <n v="17.235299999999999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x v="0"/>
    <n v="1369612474"/>
    <n v="1367798074"/>
    <b v="0"/>
    <n v="240"/>
    <b v="1"/>
    <s v="music/rock"/>
    <n v="497"/>
    <n v="51.720799999999997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x v="1"/>
    <n v="1430439411"/>
    <n v="1425259011"/>
    <b v="0"/>
    <n v="113"/>
    <b v="1"/>
    <s v="music/rock"/>
    <n v="109"/>
    <n v="24.150400000000001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x v="0"/>
    <n v="1374802235"/>
    <n v="1372210235"/>
    <b v="0"/>
    <n v="66"/>
    <b v="1"/>
    <s v="music/rock"/>
    <n v="103"/>
    <n v="62.166699999999999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x v="1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x v="0"/>
    <n v="1417195201"/>
    <n v="1414599601"/>
    <b v="1"/>
    <n v="17"/>
    <b v="0"/>
    <s v="publishing/translations"/>
    <n v="0"/>
    <n v="6.1764999999999999"/>
    <x v="3"/>
    <x v="22"/>
  </r>
  <r>
    <n v="1406"/>
    <s v="Man Down! Translation project"/>
    <s v="The White coat and the battle dress uniform"/>
    <n v="12000"/>
    <n v="15"/>
    <x v="2"/>
    <x v="13"/>
    <x v="3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x v="0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x v="1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x v="0"/>
    <n v="1420085535"/>
    <n v="1414897935"/>
    <b v="0"/>
    <n v="0"/>
    <b v="0"/>
    <s v="publishing/translations"/>
    <n v="0"/>
    <s v="no backers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x v="3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x v="1"/>
    <n v="1423185900"/>
    <n v="1420766700"/>
    <b v="0"/>
    <n v="3"/>
    <b v="0"/>
    <s v="publishing/translations"/>
    <n v="0"/>
    <n v="2.3332999999999999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x v="0"/>
    <n v="1417656699"/>
    <n v="1415064699"/>
    <b v="0"/>
    <n v="13"/>
    <b v="0"/>
    <s v="publishing/translations"/>
    <n v="5"/>
    <n v="24.615400000000001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x v="3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x v="0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x v="0"/>
    <n v="1439741591"/>
    <n v="1436285591"/>
    <b v="0"/>
    <n v="9"/>
    <b v="0"/>
    <s v="publishing/translations"/>
    <n v="18"/>
    <n v="88.888900000000007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x v="0"/>
    <n v="1448147619"/>
    <n v="1445552019"/>
    <b v="0"/>
    <n v="0"/>
    <b v="0"/>
    <s v="publishing/translations"/>
    <n v="0"/>
    <s v="no backers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x v="0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d_Descubre la respuesta ayudando a publicar y traducir este libro."/>
    <n v="3000"/>
    <n v="6"/>
    <x v="2"/>
    <x v="3"/>
    <x v="3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x v="0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x v="0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x v="9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x v="4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x v="2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x v="0"/>
    <n v="1479233602"/>
    <n v="1478106802"/>
    <b v="0"/>
    <n v="14"/>
    <b v="0"/>
    <s v="publishing/translations"/>
    <n v="20"/>
    <n v="109.0714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x v="0"/>
    <n v="1430276959"/>
    <n v="1427684959"/>
    <b v="0"/>
    <n v="0"/>
    <b v="0"/>
    <s v="publishing/translations"/>
    <n v="0"/>
    <s v="no backers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x v="3"/>
    <n v="1440408120"/>
    <n v="1435224120"/>
    <b v="0"/>
    <n v="0"/>
    <b v="0"/>
    <s v="publishing/translations"/>
    <n v="0"/>
    <s v="no backers"/>
    <x v="3"/>
    <x v="22"/>
  </r>
  <r>
    <n v="1427"/>
    <s v="WHAT CAN I DO?..."/>
    <s v="The book with advices that can save many lives._x000d_You will find here many case studies, extreme situations and solutions."/>
    <n v="5000"/>
    <n v="419"/>
    <x v="2"/>
    <x v="12"/>
    <x v="3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x v="3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x v="0"/>
    <n v="1428629242"/>
    <n v="1426037242"/>
    <b v="0"/>
    <n v="0"/>
    <b v="0"/>
    <s v="publishing/translations"/>
    <n v="0"/>
    <s v="no backers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x v="0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x v="0"/>
    <n v="1448517816"/>
    <n v="1445922216"/>
    <b v="0"/>
    <n v="47"/>
    <b v="0"/>
    <s v="publishing/translations"/>
    <n v="32"/>
    <n v="115.5532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x v="0"/>
    <n v="1437417828"/>
    <n v="1434825828"/>
    <b v="0"/>
    <n v="0"/>
    <b v="0"/>
    <s v="publishing/translations"/>
    <n v="0"/>
    <s v="no backers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x v="3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x v="7"/>
    <n v="1433775600"/>
    <n v="1431973478"/>
    <b v="0"/>
    <n v="11"/>
    <b v="0"/>
    <s v="publishing/translations"/>
    <n v="10"/>
    <n v="744.5454999999999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x v="3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x v="3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x v="0"/>
    <n v="1405227540"/>
    <n v="1402058739"/>
    <b v="0"/>
    <n v="22"/>
    <b v="0"/>
    <s v="publishing/translations"/>
    <n v="27"/>
    <n v="36.681800000000003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x v="7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x v="5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x v="3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x v="1"/>
    <n v="1441995769"/>
    <n v="1436811769"/>
    <b v="0"/>
    <n v="3"/>
    <b v="0"/>
    <s v="publishing/translations"/>
    <n v="1"/>
    <n v="673.33330000000001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x v="0"/>
    <n v="1464190158"/>
    <n v="1461598158"/>
    <b v="0"/>
    <n v="0"/>
    <b v="0"/>
    <s v="publishing/translations"/>
    <n v="0"/>
    <s v="no backers"/>
    <x v="3"/>
    <x v="22"/>
  </r>
  <r>
    <n v="1443"/>
    <s v="Translate my Saga Fantasy : Icarus Ã  l'Ã©cole des dieux"/>
    <s v="Hello everyone !_x000d_I need your help for translate my saga Fantasy : Icarus at the school of the gods - Book 1&quot;."/>
    <n v="13000"/>
    <n v="0"/>
    <x v="2"/>
    <x v="6"/>
    <x v="3"/>
    <n v="1483395209"/>
    <n v="1480803209"/>
    <b v="0"/>
    <n v="0"/>
    <b v="0"/>
    <s v="publishing/translations"/>
    <n v="0"/>
    <s v="no backers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x v="3"/>
    <n v="1442091462"/>
    <n v="1436907462"/>
    <b v="0"/>
    <n v="0"/>
    <b v="0"/>
    <s v="publishing/translations"/>
    <n v="0"/>
    <s v="no backers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x v="3"/>
    <n v="1434286855"/>
    <n v="1431694855"/>
    <b v="0"/>
    <n v="0"/>
    <b v="0"/>
    <s v="publishing/translations"/>
    <n v="0"/>
    <s v="no backers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x v="3"/>
    <n v="1461235478"/>
    <n v="1459507478"/>
    <b v="0"/>
    <n v="0"/>
    <b v="0"/>
    <s v="publishing/translations"/>
    <n v="0"/>
    <s v="no backers"/>
    <x v="3"/>
    <x v="22"/>
  </r>
  <r>
    <n v="1447"/>
    <s v="Indian Language Dictionary"/>
    <s v="I'm creating a dictionary of multiple Indian languages."/>
    <n v="500000"/>
    <n v="75"/>
    <x v="2"/>
    <x v="0"/>
    <x v="0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d_Aim is to get in to schools,gyms,work places and to travel all over the world doing talks on it."/>
    <n v="200000"/>
    <n v="0"/>
    <x v="2"/>
    <x v="2"/>
    <x v="2"/>
    <n v="1432272300"/>
    <n v="1429655318"/>
    <b v="0"/>
    <n v="0"/>
    <b v="0"/>
    <s v="publishing/translations"/>
    <n v="0"/>
    <s v="no backers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x v="0"/>
    <n v="1431286105"/>
    <n v="1427138905"/>
    <b v="0"/>
    <n v="0"/>
    <b v="0"/>
    <s v="publishing/translations"/>
    <n v="0"/>
    <s v="no backers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x v="0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x v="0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x v="0"/>
    <n v="1406566363"/>
    <n v="1403974363"/>
    <b v="0"/>
    <n v="0"/>
    <b v="0"/>
    <s v="publishing/translations"/>
    <n v="0"/>
    <s v="no backers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x v="3"/>
    <n v="1492270947"/>
    <n v="1488386547"/>
    <b v="0"/>
    <n v="0"/>
    <b v="0"/>
    <s v="publishing/translations"/>
    <n v="0"/>
    <s v="no backers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x v="3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x v="0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x v="3"/>
    <n v="1483459365"/>
    <n v="1480867365"/>
    <b v="0"/>
    <n v="3"/>
    <b v="0"/>
    <s v="publishing/translations"/>
    <n v="3"/>
    <n v="48.333300000000001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x v="0"/>
    <n v="1447281044"/>
    <n v="1444685444"/>
    <b v="0"/>
    <n v="0"/>
    <b v="0"/>
    <s v="publishing/translations"/>
    <n v="0"/>
    <s v="no backers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x v="0"/>
    <n v="1407729600"/>
    <n v="1405097760"/>
    <b v="0"/>
    <n v="0"/>
    <b v="0"/>
    <s v="publishing/translations"/>
    <n v="0"/>
    <s v="no backers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x v="7"/>
    <n v="1449077100"/>
    <n v="1446612896"/>
    <b v="0"/>
    <n v="0"/>
    <b v="0"/>
    <s v="publishing/translations"/>
    <n v="0"/>
    <s v="no backers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x v="0"/>
    <n v="1417391100"/>
    <n v="1412371898"/>
    <b v="0"/>
    <n v="0"/>
    <b v="0"/>
    <s v="publishing/translations"/>
    <n v="0"/>
    <s v="no backers"/>
    <x v="3"/>
    <x v="22"/>
  </r>
  <r>
    <n v="1461"/>
    <s v="Relatively Prime Series 2"/>
    <s v="Series 2 of Relatively Prime, a podcast of stories from the Mathematical Domain"/>
    <n v="15000"/>
    <n v="15186.69"/>
    <x v="0"/>
    <x v="0"/>
    <x v="0"/>
    <n v="1413849600"/>
    <n v="1410967754"/>
    <b v="1"/>
    <n v="340"/>
    <b v="1"/>
    <s v="publishing/radio &amp; podcasts"/>
    <n v="101"/>
    <n v="44.666699999999999"/>
    <x v="3"/>
    <x v="23"/>
  </r>
  <r>
    <n v="1462"/>
    <s v="Unbound: Fiction on the Radio"/>
    <s v="A new radio show focused on short fiction produced by Louisville Public Media"/>
    <n v="4000"/>
    <n v="4340.7"/>
    <x v="0"/>
    <x v="0"/>
    <x v="0"/>
    <n v="1365609271"/>
    <n v="1363017271"/>
    <b v="1"/>
    <n v="150"/>
    <b v="1"/>
    <s v="publishing/radio &amp; podcasts"/>
    <n v="109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x v="0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x v="0"/>
    <n v="1361029958"/>
    <n v="1358437958"/>
    <b v="1"/>
    <n v="234"/>
    <b v="1"/>
    <s v="publishing/radio &amp; podcasts"/>
    <n v="163"/>
    <n v="34.8718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x v="0"/>
    <n v="1332385200"/>
    <n v="1329759452"/>
    <b v="1"/>
    <n v="2602"/>
    <b v="1"/>
    <s v="publishing/radio &amp; podcasts"/>
    <n v="456"/>
    <n v="52.62270000000000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x v="0"/>
    <n v="1452574800"/>
    <n v="1449029266"/>
    <b v="1"/>
    <n v="248"/>
    <b v="1"/>
    <s v="publishing/radio &amp; podcasts"/>
    <n v="108"/>
    <n v="69.598299999999995"/>
    <x v="3"/>
    <x v="23"/>
  </r>
  <r>
    <n v="1467"/>
    <s v="Radio Ambulante"/>
    <s v="We are a new Spanish language podcast telling uniquely Latin American stories."/>
    <n v="40000"/>
    <n v="46032"/>
    <x v="0"/>
    <x v="0"/>
    <x v="0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x v="0"/>
    <n v="1307838049"/>
    <n v="1302654049"/>
    <b v="1"/>
    <n v="293"/>
    <b v="1"/>
    <s v="publishing/radio &amp; podcasts"/>
    <n v="102"/>
    <n v="33.19109999999999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x v="0"/>
    <n v="1360938109"/>
    <n v="1358346109"/>
    <b v="1"/>
    <n v="321"/>
    <b v="1"/>
    <s v="publishing/radio &amp; podcasts"/>
    <n v="108"/>
    <n v="149.46420000000001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x v="0"/>
    <n v="1356724263"/>
    <n v="1354909863"/>
    <b v="1"/>
    <n v="81"/>
    <b v="1"/>
    <s v="publishing/radio &amp; podcasts"/>
    <n v="125"/>
    <n v="23.172799999999999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x v="0"/>
    <n v="1428620334"/>
    <n v="1426028334"/>
    <b v="1"/>
    <n v="343"/>
    <b v="1"/>
    <s v="publishing/radio &amp; podcasts"/>
    <n v="104"/>
    <n v="96.877600000000001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x v="0"/>
    <n v="1381928503"/>
    <n v="1379336503"/>
    <b v="1"/>
    <n v="336"/>
    <b v="1"/>
    <s v="publishing/radio &amp; podcasts"/>
    <n v="139"/>
    <n v="103.2024"/>
    <x v="3"/>
    <x v="23"/>
  </r>
  <r>
    <n v="1473"/>
    <s v="ONE LOVES ONLY FORM"/>
    <s v="Public Radio Project"/>
    <n v="1500"/>
    <n v="1807.74"/>
    <x v="0"/>
    <x v="0"/>
    <x v="0"/>
    <n v="1330644639"/>
    <n v="1328052639"/>
    <b v="1"/>
    <n v="47"/>
    <b v="1"/>
    <s v="publishing/radio &amp; podcasts"/>
    <n v="121"/>
    <n v="38.462600000000002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x v="0"/>
    <n v="1379093292"/>
    <n v="1376501292"/>
    <b v="1"/>
    <n v="76"/>
    <b v="1"/>
    <s v="publishing/radio &amp; podcasts"/>
    <n v="112"/>
    <n v="44.315800000000003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x v="0"/>
    <n v="1419051540"/>
    <n v="1416244863"/>
    <b v="1"/>
    <n v="441"/>
    <b v="1"/>
    <s v="publishing/radio &amp; podcasts"/>
    <n v="189"/>
    <n v="64.173400000000001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x v="0"/>
    <n v="1315616422"/>
    <n v="1313024422"/>
    <b v="1"/>
    <n v="916"/>
    <b v="1"/>
    <s v="publishing/radio &amp; podcasts"/>
    <n v="662"/>
    <n v="43.333300000000001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x v="0"/>
    <n v="1324609200"/>
    <n v="1319467604"/>
    <b v="1"/>
    <n v="369"/>
    <b v="1"/>
    <s v="publishing/radio &amp; podcasts"/>
    <n v="111"/>
    <n v="90.495900000000006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x v="0"/>
    <n v="1368564913"/>
    <n v="1367355313"/>
    <b v="1"/>
    <n v="20242"/>
    <b v="1"/>
    <s v="publishing/radio &amp; podcasts"/>
    <n v="1182"/>
    <n v="29.187200000000001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x v="0"/>
    <n v="1399694340"/>
    <n v="1398448389"/>
    <b v="1"/>
    <n v="71"/>
    <b v="1"/>
    <s v="publishing/radio &amp; podcasts"/>
    <n v="137"/>
    <n v="30.957699999999999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x v="0"/>
    <n v="1374858000"/>
    <n v="1373408699"/>
    <b v="1"/>
    <n v="635"/>
    <b v="1"/>
    <s v="publishing/radio &amp; podcasts"/>
    <n v="117"/>
    <n v="92.157799999999995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x v="5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d_Those who don't believe, call them aliens._x000d_Either way, you can't stop the war."/>
    <n v="5000"/>
    <n v="5"/>
    <x v="2"/>
    <x v="0"/>
    <x v="0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x v="0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x v="0"/>
    <n v="1342882260"/>
    <n v="1337834963"/>
    <b v="0"/>
    <n v="0"/>
    <b v="0"/>
    <s v="publishing/fiction"/>
    <n v="0"/>
    <s v="no backers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x v="0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x v="0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x v="0"/>
    <n v="1470175271"/>
    <n v="1467583271"/>
    <b v="0"/>
    <n v="0"/>
    <b v="0"/>
    <s v="publishing/fiction"/>
    <n v="0"/>
    <s v="no backers"/>
    <x v="3"/>
    <x v="10"/>
  </r>
  <r>
    <n v="1488"/>
    <s v="Nanolution"/>
    <s v="A blockbuster sci-fi adventure. What would you do if one day your life changed to beyond the imaginable?"/>
    <n v="15000"/>
    <n v="360"/>
    <x v="2"/>
    <x v="2"/>
    <x v="2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x v="0"/>
    <n v="1352994052"/>
    <n v="1350398452"/>
    <b v="0"/>
    <n v="0"/>
    <b v="0"/>
    <s v="publishing/fiction"/>
    <n v="0"/>
    <s v="no backers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x v="0"/>
    <n v="1380720474"/>
    <n v="1378214874"/>
    <b v="0"/>
    <n v="19"/>
    <b v="0"/>
    <s v="publishing/fiction"/>
    <n v="31"/>
    <n v="47.1053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x v="0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x v="0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d_The Transylvania Flying Squad of Detectives"/>
    <n v="2400"/>
    <n v="0"/>
    <x v="2"/>
    <x v="0"/>
    <x v="0"/>
    <n v="1371415675"/>
    <n v="1368823675"/>
    <b v="0"/>
    <n v="0"/>
    <b v="0"/>
    <s v="publishing/fiction"/>
    <n v="0"/>
    <s v="no backers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x v="0"/>
    <n v="1428075480"/>
    <n v="1425489613"/>
    <b v="0"/>
    <n v="11"/>
    <b v="0"/>
    <s v="publishing/fiction"/>
    <n v="9"/>
    <n v="40.4545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x v="0"/>
    <n v="1314471431"/>
    <n v="1311879431"/>
    <b v="0"/>
    <n v="0"/>
    <b v="0"/>
    <s v="publishing/fiction"/>
    <n v="0"/>
    <s v="no backers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x v="0"/>
    <n v="1410866659"/>
    <n v="1405682659"/>
    <b v="0"/>
    <n v="0"/>
    <b v="0"/>
    <s v="publishing/fiction"/>
    <n v="0"/>
    <s v="no backers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x v="0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x v="0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x v="0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x v="0"/>
    <n v="1367444557"/>
    <n v="1364852557"/>
    <b v="0"/>
    <n v="15"/>
    <b v="0"/>
    <s v="publishing/fiction"/>
    <n v="25"/>
    <n v="46.7333"/>
    <x v="3"/>
    <x v="10"/>
  </r>
  <r>
    <n v="1501"/>
    <s v="This is Nowhere"/>
    <s v="A hardcover book of surf, outdoor and nature photos from the British Columbia coast."/>
    <n v="52000"/>
    <n v="86492"/>
    <x v="0"/>
    <x v="5"/>
    <x v="5"/>
    <n v="1436364023"/>
    <n v="1433772023"/>
    <b v="1"/>
    <n v="885"/>
    <b v="1"/>
    <s v="photography/photobooks"/>
    <n v="166"/>
    <n v="97.731099999999998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x v="1"/>
    <n v="1458943200"/>
    <n v="1456491680"/>
    <b v="1"/>
    <n v="329"/>
    <b v="1"/>
    <s v="photography/photobooks"/>
    <n v="101"/>
    <n v="67.835899999999995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x v="3"/>
    <n v="1477210801"/>
    <n v="1472026801"/>
    <b v="1"/>
    <n v="71"/>
    <b v="1"/>
    <s v="photography/photobooks"/>
    <n v="108"/>
    <n v="56.984900000000003"/>
    <x v="8"/>
    <x v="20"/>
  </r>
  <r>
    <n v="1504"/>
    <s v="RYU X RIO"/>
    <s v="A football photography book like no other about the 2014 World Cup in Brazil, by Ryu Voelkel."/>
    <n v="6500"/>
    <n v="18066"/>
    <x v="0"/>
    <x v="1"/>
    <x v="1"/>
    <n v="1402389180"/>
    <n v="1399996024"/>
    <b v="1"/>
    <n v="269"/>
    <b v="1"/>
    <s v="photography/photobooks"/>
    <n v="278"/>
    <n v="67.159899999999993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x v="3"/>
    <n v="1458676860"/>
    <n v="1455446303"/>
    <b v="1"/>
    <n v="345"/>
    <b v="1"/>
    <s v="photography/photobooks"/>
    <n v="104"/>
    <n v="48.037700000000001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x v="1"/>
    <n v="1406227904"/>
    <n v="1403635904"/>
    <b v="1"/>
    <n v="43"/>
    <b v="1"/>
    <s v="photography/photobooks"/>
    <n v="111"/>
    <n v="38.860500000000002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x v="0"/>
    <n v="1273911000"/>
    <n v="1268822909"/>
    <b v="1"/>
    <n v="33"/>
    <b v="1"/>
    <s v="photography/photobooks"/>
    <n v="215"/>
    <n v="78.181799999999996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x v="0"/>
    <n v="1403880281"/>
    <n v="1401201881"/>
    <b v="1"/>
    <n v="211"/>
    <b v="1"/>
    <s v="photography/photobooks"/>
    <n v="111"/>
    <n v="97.113699999999994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x v="3"/>
    <n v="1487113140"/>
    <n v="1484570885"/>
    <b v="1"/>
    <n v="196"/>
    <b v="1"/>
    <s v="photography/photobooks"/>
    <n v="124"/>
    <n v="110.39400000000001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x v="1"/>
    <n v="1405761278"/>
    <n v="1403169278"/>
    <b v="1"/>
    <n v="405"/>
    <b v="1"/>
    <s v="photography/photobooks"/>
    <n v="101"/>
    <n v="39.91510000000000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x v="0"/>
    <n v="1447858804"/>
    <n v="1445263204"/>
    <b v="1"/>
    <n v="206"/>
    <b v="1"/>
    <s v="photography/photobooks"/>
    <n v="112"/>
    <n v="75.975700000000003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x v="0"/>
    <n v="1486311939"/>
    <n v="1483719939"/>
    <b v="1"/>
    <n v="335"/>
    <b v="1"/>
    <s v="photography/photobooks"/>
    <n v="559"/>
    <n v="58.379100000000001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x v="1"/>
    <n v="1405523866"/>
    <n v="1402931866"/>
    <b v="1"/>
    <n v="215"/>
    <b v="1"/>
    <s v="photography/photobooks"/>
    <n v="150"/>
    <n v="55.82090000000000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x v="0"/>
    <n v="1443363640"/>
    <n v="1439907640"/>
    <b v="1"/>
    <n v="176"/>
    <b v="1"/>
    <s v="photography/photobooks"/>
    <n v="106"/>
    <n v="151.24430000000001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x v="8"/>
    <n v="1458104697"/>
    <n v="1455516297"/>
    <b v="1"/>
    <n v="555"/>
    <b v="1"/>
    <s v="photography/photobooks"/>
    <n v="157"/>
    <n v="849.6703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x v="0"/>
    <n v="1475762400"/>
    <n v="1473160292"/>
    <b v="1"/>
    <n v="116"/>
    <b v="1"/>
    <s v="photography/photobooks"/>
    <n v="109"/>
    <n v="159.241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x v="0"/>
    <n v="1417845600"/>
    <n v="1415194553"/>
    <b v="1"/>
    <n v="615"/>
    <b v="1"/>
    <s v="photography/photobooks"/>
    <n v="162"/>
    <n v="39.50730000000000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x v="0"/>
    <n v="1401565252"/>
    <n v="1398973252"/>
    <b v="1"/>
    <n v="236"/>
    <b v="1"/>
    <s v="photography/photobooks"/>
    <n v="205"/>
    <n v="130.52969999999999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x v="0"/>
    <n v="1403301540"/>
    <n v="1400867283"/>
    <b v="1"/>
    <n v="145"/>
    <b v="1"/>
    <s v="photography/photobooks"/>
    <n v="103"/>
    <n v="64.156899999999993"/>
    <x v="8"/>
    <x v="20"/>
  </r>
  <r>
    <n v="1520"/>
    <s v="TULIPS"/>
    <s v="A self-published photography book by Andrew Miksys from his new series about Belarus"/>
    <n v="18000"/>
    <n v="18625"/>
    <x v="0"/>
    <x v="0"/>
    <x v="0"/>
    <n v="1418961600"/>
    <n v="1415824513"/>
    <b v="1"/>
    <n v="167"/>
    <b v="1"/>
    <s v="photography/photobooks"/>
    <n v="103"/>
    <n v="111.5269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x v="0"/>
    <n v="1465272091"/>
    <n v="1462248091"/>
    <b v="1"/>
    <n v="235"/>
    <b v="1"/>
    <s v="photography/photobooks"/>
    <n v="107"/>
    <n v="170.4468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x v="0"/>
    <n v="1413575739"/>
    <n v="1410983739"/>
    <b v="1"/>
    <n v="452"/>
    <b v="1"/>
    <s v="photography/photobooks"/>
    <n v="139"/>
    <n v="133.73920000000001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x v="0"/>
    <n v="1419292800"/>
    <n v="1416592916"/>
    <b v="1"/>
    <n v="241"/>
    <b v="1"/>
    <s v="photography/photobooks"/>
    <n v="125"/>
    <n v="95.83400000000000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x v="9"/>
    <n v="1487592090"/>
    <n v="1485000090"/>
    <b v="1"/>
    <n v="28"/>
    <b v="1"/>
    <s v="photography/photobooks"/>
    <n v="207"/>
    <n v="221.7856999999999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x v="0"/>
    <n v="1471539138"/>
    <n v="1468947138"/>
    <b v="1"/>
    <n v="140"/>
    <b v="1"/>
    <s v="photography/photobooks"/>
    <n v="174"/>
    <n v="32.315399999999997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x v="0"/>
    <n v="1453185447"/>
    <n v="1448951847"/>
    <b v="1"/>
    <n v="280"/>
    <b v="1"/>
    <s v="photography/photobooks"/>
    <n v="120"/>
    <n v="98.83929999999999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x v="0"/>
    <n v="1489497886"/>
    <n v="1487082286"/>
    <b v="1"/>
    <n v="70"/>
    <b v="1"/>
    <s v="photography/photobooks"/>
    <n v="110"/>
    <n v="55.222099999999998"/>
    <x v="8"/>
    <x v="20"/>
  </r>
  <r>
    <n v="1528"/>
    <s v="Don't Go Outside: Tokyo Street Photos"/>
    <s v="A book of street photos from around Shibuya that I've made between 2011-2016."/>
    <n v="3000"/>
    <n v="8447"/>
    <x v="0"/>
    <x v="0"/>
    <x v="0"/>
    <n v="1485907200"/>
    <n v="1483292122"/>
    <b v="1"/>
    <n v="160"/>
    <b v="1"/>
    <s v="photography/photobooks"/>
    <n v="282"/>
    <n v="52.793799999999997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x v="0"/>
    <n v="1426773920"/>
    <n v="1424185520"/>
    <b v="1"/>
    <n v="141"/>
    <b v="1"/>
    <s v="photography/photobooks"/>
    <n v="101"/>
    <n v="135.6666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x v="0"/>
    <n v="1445624695"/>
    <n v="1443464695"/>
    <b v="1"/>
    <n v="874"/>
    <b v="1"/>
    <s v="photography/photobooks"/>
    <n v="135"/>
    <n v="53.991999999999997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x v="0"/>
    <n v="1417402800"/>
    <n v="1414610126"/>
    <b v="1"/>
    <n v="73"/>
    <b v="1"/>
    <s v="photography/photobooks"/>
    <n v="176"/>
    <n v="56.64379999999999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x v="2"/>
    <n v="1455548400"/>
    <n v="1453461865"/>
    <b v="1"/>
    <n v="294"/>
    <b v="1"/>
    <s v="photography/photobooks"/>
    <n v="484"/>
    <n v="82.316299999999998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x v="0"/>
    <n v="1462161540"/>
    <n v="1457913777"/>
    <b v="1"/>
    <n v="740"/>
    <b v="1"/>
    <s v="photography/photobooks"/>
    <n v="145"/>
    <n v="88.260800000000003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x v="0"/>
    <n v="1441383062"/>
    <n v="1438791062"/>
    <b v="1"/>
    <n v="369"/>
    <b v="1"/>
    <s v="photography/photobooks"/>
    <n v="418"/>
    <n v="84.905100000000004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x v="0"/>
    <n v="1464040800"/>
    <n v="1461527631"/>
    <b v="1"/>
    <n v="110"/>
    <b v="1"/>
    <s v="photography/photobooks"/>
    <n v="132"/>
    <n v="48.154499999999999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x v="0"/>
    <n v="1440702910"/>
    <n v="1438110910"/>
    <b v="1"/>
    <n v="455"/>
    <b v="1"/>
    <s v="photography/photobooks"/>
    <n v="250"/>
    <n v="66.0154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x v="3"/>
    <n v="1470506400"/>
    <n v="1467358427"/>
    <b v="1"/>
    <n v="224"/>
    <b v="1"/>
    <s v="photography/photobooks"/>
    <n v="180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x v="0"/>
    <n v="1421952370"/>
    <n v="1418064370"/>
    <b v="1"/>
    <n v="46"/>
    <b v="1"/>
    <s v="photography/photobooks"/>
    <n v="103"/>
    <n v="156.173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x v="0"/>
    <n v="1483481019"/>
    <n v="1480629819"/>
    <b v="0"/>
    <n v="284"/>
    <b v="1"/>
    <s v="photography/photobooks"/>
    <n v="136"/>
    <n v="95.764899999999997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x v="0"/>
    <n v="1416964500"/>
    <n v="1414368616"/>
    <b v="1"/>
    <n v="98"/>
    <b v="1"/>
    <s v="photography/photobooks"/>
    <n v="118"/>
    <n v="180.40819999999999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x v="0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x v="5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x v="0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x v="0"/>
    <n v="1427847480"/>
    <n v="1424222024"/>
    <b v="0"/>
    <n v="0"/>
    <b v="0"/>
    <s v="photography/nature"/>
    <n v="0"/>
    <s v="no backers"/>
    <x v="8"/>
    <x v="24"/>
  </r>
  <r>
    <n v="1545"/>
    <s v="Nevada County Hearts"/>
    <s v="&quot;He will not be a wise man who does not study human hearts!&quot;_x000d_Hope in natural art, creation!"/>
    <n v="3000"/>
    <n v="1"/>
    <x v="2"/>
    <x v="0"/>
    <x v="0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x v="1"/>
    <n v="1410930399"/>
    <n v="1405746399"/>
    <b v="0"/>
    <n v="11"/>
    <b v="0"/>
    <s v="photography/nature"/>
    <n v="29"/>
    <n v="26.27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x v="0"/>
    <n v="1487844882"/>
    <n v="1487240082"/>
    <b v="0"/>
    <n v="0"/>
    <b v="0"/>
    <s v="photography/nature"/>
    <n v="0"/>
    <s v="no backers"/>
    <x v="8"/>
    <x v="24"/>
  </r>
  <r>
    <n v="1548"/>
    <s v="Change the World through Color"/>
    <s v="Beauty is in the eye of the beholder and I want to inspire conservation through color."/>
    <n v="700"/>
    <n v="60"/>
    <x v="2"/>
    <x v="0"/>
    <x v="0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x v="0"/>
    <n v="1446524159"/>
    <n v="1443928559"/>
    <b v="0"/>
    <n v="6"/>
    <b v="0"/>
    <s v="photography/nature"/>
    <n v="34"/>
    <n v="28.333300000000001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x v="1"/>
    <n v="1463050034"/>
    <n v="1460458034"/>
    <b v="0"/>
    <n v="7"/>
    <b v="0"/>
    <s v="photography/nature"/>
    <n v="13"/>
    <n v="14.42859999999999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x v="0"/>
    <n v="1432756039"/>
    <n v="1430164039"/>
    <b v="0"/>
    <n v="0"/>
    <b v="0"/>
    <s v="photography/nature"/>
    <n v="0"/>
    <s v="no backers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x v="0"/>
    <n v="1412135940"/>
    <n v="1410366708"/>
    <b v="0"/>
    <n v="16"/>
    <b v="0"/>
    <s v="photography/nature"/>
    <n v="49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x v="0"/>
    <n v="1441176447"/>
    <n v="1438584447"/>
    <b v="0"/>
    <n v="0"/>
    <b v="0"/>
    <s v="photography/nature"/>
    <n v="0"/>
    <s v="no backers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x v="2"/>
    <n v="1438495390"/>
    <n v="1435903390"/>
    <b v="0"/>
    <n v="0"/>
    <b v="0"/>
    <s v="photography/nature"/>
    <n v="0"/>
    <s v="no backers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x v="0"/>
    <n v="1442509200"/>
    <n v="1440513832"/>
    <b v="0"/>
    <n v="0"/>
    <b v="0"/>
    <s v="photography/nature"/>
    <n v="0"/>
    <s v="no backers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x v="5"/>
    <n v="1467603624"/>
    <n v="1465011624"/>
    <b v="0"/>
    <n v="12"/>
    <b v="0"/>
    <s v="photography/nature"/>
    <n v="45"/>
    <n v="56.416699999999999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x v="0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x v="1"/>
    <n v="1440763920"/>
    <n v="1435656759"/>
    <b v="0"/>
    <n v="3"/>
    <b v="0"/>
    <s v="photography/nature"/>
    <n v="5"/>
    <n v="11.666700000000001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x v="0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x v="0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x v="0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x v="0"/>
    <n v="1259715000"/>
    <n v="1253712916"/>
    <b v="0"/>
    <n v="0"/>
    <b v="0"/>
    <s v="publishing/art books"/>
    <n v="0"/>
    <s v="no backers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x v="1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x v="0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x v="0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x v="0"/>
    <n v="1469656800"/>
    <n v="1467151204"/>
    <b v="0"/>
    <n v="59"/>
    <b v="0"/>
    <s v="publishing/art books"/>
    <n v="21"/>
    <n v="108.0508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x v="0"/>
    <n v="1392595200"/>
    <n v="1391293745"/>
    <b v="0"/>
    <n v="13"/>
    <b v="0"/>
    <s v="publishing/art books"/>
    <n v="4"/>
    <n v="26.92310000000000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x v="0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x v="0"/>
    <n v="1369498714"/>
    <n v="1366906714"/>
    <b v="0"/>
    <n v="0"/>
    <b v="0"/>
    <s v="publishing/art books"/>
    <n v="0"/>
    <s v="no backers"/>
    <x v="3"/>
    <x v="25"/>
  </r>
  <r>
    <n v="1570"/>
    <s v="BEAUTIFUL DREAMERS: An Adult Coloring Book (Canceled)"/>
    <s v="A Coloring Book of Breathtaking Beauties_x000d_To Calm the Heart and Soul"/>
    <n v="6000"/>
    <n v="2484"/>
    <x v="1"/>
    <x v="0"/>
    <x v="0"/>
    <n v="1460140282"/>
    <n v="1457551882"/>
    <b v="0"/>
    <n v="52"/>
    <b v="0"/>
    <s v="publishing/art books"/>
    <n v="41"/>
    <n v="47.769199999999998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x v="1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x v="1"/>
    <n v="1456703940"/>
    <n v="1454546859"/>
    <b v="0"/>
    <n v="3"/>
    <b v="0"/>
    <s v="publishing/art books"/>
    <n v="5"/>
    <n v="41.666699999999999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x v="5"/>
    <n v="1491019140"/>
    <n v="1487548802"/>
    <b v="0"/>
    <n v="3"/>
    <b v="0"/>
    <s v="publishing/art books"/>
    <n v="2"/>
    <n v="74.333299999999994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x v="0"/>
    <n v="1424211329"/>
    <n v="1421187329"/>
    <b v="0"/>
    <n v="6"/>
    <b v="0"/>
    <s v="publishing/art books"/>
    <n v="5"/>
    <n v="84.333299999999994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x v="0"/>
    <n v="1404909296"/>
    <n v="1402317296"/>
    <b v="0"/>
    <n v="35"/>
    <b v="0"/>
    <s v="publishing/art books"/>
    <n v="23"/>
    <n v="65.457099999999997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x v="0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x v="0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x v="0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x v="0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x v="0"/>
    <n v="1337562726"/>
    <n v="1332378726"/>
    <b v="0"/>
    <n v="0"/>
    <b v="0"/>
    <s v="publishing/art books"/>
    <n v="0"/>
    <s v="no backers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x v="1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x v="0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x v="1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x v="0"/>
    <n v="1401464101"/>
    <n v="1400600101"/>
    <b v="0"/>
    <n v="0"/>
    <b v="0"/>
    <s v="photography/places"/>
    <n v="0"/>
    <s v="no backers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x v="5"/>
    <n v="1482663600"/>
    <n v="1480800568"/>
    <b v="0"/>
    <n v="12"/>
    <b v="0"/>
    <s v="photography/places"/>
    <n v="79"/>
    <n v="131.66669999999999"/>
    <x v="8"/>
    <x v="26"/>
  </r>
  <r>
    <n v="1586"/>
    <s v="Missouri In Pictures"/>
    <s v="Show the world the beauty that is in all of our back yards!"/>
    <n v="1500"/>
    <n v="0"/>
    <x v="2"/>
    <x v="0"/>
    <x v="0"/>
    <n v="1428197422"/>
    <n v="1425609022"/>
    <b v="0"/>
    <n v="0"/>
    <b v="0"/>
    <s v="photography/places"/>
    <n v="0"/>
    <s v="no backers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x v="0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x v="0"/>
    <n v="1422735120"/>
    <n v="1420091999"/>
    <b v="0"/>
    <n v="0"/>
    <b v="0"/>
    <s v="photography/places"/>
    <n v="0"/>
    <s v="no backers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x v="0"/>
    <n v="1444433886"/>
    <n v="1441841886"/>
    <b v="0"/>
    <n v="0"/>
    <b v="0"/>
    <s v="photography/places"/>
    <n v="0"/>
    <s v="no backers"/>
    <x v="8"/>
    <x v="26"/>
  </r>
  <r>
    <n v="1590"/>
    <s v="An Italian Adventure"/>
    <s v="Discover Italy through photography."/>
    <n v="60000"/>
    <n v="1020"/>
    <x v="2"/>
    <x v="13"/>
    <x v="3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x v="1"/>
    <n v="1459700741"/>
    <n v="1457112341"/>
    <b v="0"/>
    <n v="92"/>
    <b v="0"/>
    <s v="photography/places"/>
    <n v="29"/>
    <n v="44.478299999999997"/>
    <x v="8"/>
    <x v="26"/>
  </r>
  <r>
    <n v="1592"/>
    <s v="The Views of Pittsburgh"/>
    <s v="A portfolio collage of beautiful pictures of authentic Pittsburgh locations and scenery."/>
    <n v="25"/>
    <n v="0"/>
    <x v="2"/>
    <x v="0"/>
    <x v="0"/>
    <n v="1427503485"/>
    <n v="1423619085"/>
    <b v="0"/>
    <n v="0"/>
    <b v="0"/>
    <s v="photography/places"/>
    <n v="0"/>
    <s v="no backers"/>
    <x v="8"/>
    <x v="26"/>
  </r>
  <r>
    <n v="1593"/>
    <s v="Picturing Italy"/>
    <s v="A trip to fulfill a dream of capturing the wonders and history of ancient Italy in person."/>
    <n v="22000"/>
    <n v="3"/>
    <x v="2"/>
    <x v="0"/>
    <x v="0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x v="0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x v="0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x v="1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x v="0"/>
    <n v="1474360197"/>
    <n v="1471768197"/>
    <b v="0"/>
    <n v="0"/>
    <b v="0"/>
    <s v="photography/places"/>
    <n v="0"/>
    <s v="no backers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x v="0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x v="1"/>
    <n v="1460116576"/>
    <n v="1457528176"/>
    <b v="0"/>
    <n v="0"/>
    <b v="0"/>
    <s v="photography/places"/>
    <n v="0"/>
    <s v="no backers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x v="0"/>
    <n v="1405401060"/>
    <n v="1401585752"/>
    <b v="0"/>
    <n v="9"/>
    <b v="0"/>
    <s v="photography/places"/>
    <n v="7"/>
    <n v="40.77779999999999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x v="0"/>
    <n v="1304561633"/>
    <n v="1301969633"/>
    <b v="0"/>
    <n v="56"/>
    <b v="1"/>
    <s v="music/rock"/>
    <n v="108"/>
    <n v="48.325499999999998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x v="0"/>
    <n v="1318633200"/>
    <n v="1314947317"/>
    <b v="0"/>
    <n v="32"/>
    <b v="1"/>
    <s v="music/rock"/>
    <n v="100"/>
    <n v="46.953099999999999"/>
    <x v="4"/>
    <x v="11"/>
  </r>
  <r>
    <n v="1603"/>
    <s v="Max's First Solo Album!"/>
    <s v="An exercise in the wild and dangerous world of solo musicianship by Maxwell D Feinstein."/>
    <n v="2000"/>
    <n v="2000.66"/>
    <x v="0"/>
    <x v="0"/>
    <x v="0"/>
    <n v="1327723459"/>
    <n v="1322539459"/>
    <b v="0"/>
    <n v="30"/>
    <b v="1"/>
    <s v="music/rock"/>
    <n v="100"/>
    <n v="66.688699999999997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x v="0"/>
    <n v="1332011835"/>
    <n v="1328559435"/>
    <b v="0"/>
    <n v="70"/>
    <b v="1"/>
    <s v="music/rock"/>
    <n v="122"/>
    <n v="48.8429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x v="0"/>
    <n v="1312182000"/>
    <n v="1311380313"/>
    <b v="0"/>
    <n v="44"/>
    <b v="1"/>
    <s v="music/rock"/>
    <n v="101"/>
    <n v="137.3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x v="0"/>
    <n v="1300930838"/>
    <n v="1293158438"/>
    <b v="0"/>
    <n v="92"/>
    <b v="1"/>
    <s v="music/rock"/>
    <n v="101"/>
    <n v="87.82970000000000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x v="0"/>
    <n v="1339701851"/>
    <n v="1337887451"/>
    <b v="0"/>
    <n v="205"/>
    <b v="1"/>
    <s v="music/rock"/>
    <n v="145"/>
    <n v="70.78539999999999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x v="0"/>
    <n v="1388553960"/>
    <n v="1385754986"/>
    <b v="0"/>
    <n v="23"/>
    <b v="1"/>
    <s v="music/rock"/>
    <n v="101"/>
    <n v="52.826099999999997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x v="0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x v="0"/>
    <n v="1355609510"/>
    <n v="1353017510"/>
    <b v="0"/>
    <n v="112"/>
    <b v="1"/>
    <s v="music/rock"/>
    <n v="272"/>
    <n v="48.544600000000003"/>
    <x v="4"/>
    <x v="11"/>
  </r>
  <r>
    <n v="1611"/>
    <s v="Skelton-Luns CD/7&quot;             No Big Deal."/>
    <s v="Skelton-Luns CD/7&quot; No Big Deal."/>
    <n v="800"/>
    <n v="1001"/>
    <x v="0"/>
    <x v="0"/>
    <x v="0"/>
    <n v="1370390432"/>
    <n v="1368576032"/>
    <b v="0"/>
    <n v="27"/>
    <b v="1"/>
    <s v="music/rock"/>
    <n v="125"/>
    <n v="37.074100000000001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x v="0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x v="0"/>
    <n v="1342921202"/>
    <n v="1340329202"/>
    <b v="0"/>
    <n v="26"/>
    <b v="1"/>
    <s v="music/rock"/>
    <n v="102"/>
    <n v="39.038499999999999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x v="0"/>
    <n v="1407085200"/>
    <n v="1401924769"/>
    <b v="0"/>
    <n v="77"/>
    <b v="1"/>
    <s v="music/rock"/>
    <n v="103"/>
    <n v="66.688299999999998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x v="0"/>
    <n v="1323742396"/>
    <n v="1319850796"/>
    <b v="0"/>
    <n v="136"/>
    <b v="1"/>
    <s v="music/rock"/>
    <n v="114"/>
    <n v="67.13240000000000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x v="0"/>
    <n v="1353621600"/>
    <n v="1350061821"/>
    <b v="0"/>
    <n v="157"/>
    <b v="1"/>
    <s v="music/rock"/>
    <n v="104"/>
    <n v="66.369399999999999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x v="0"/>
    <n v="1383332400"/>
    <n v="1380470188"/>
    <b v="0"/>
    <n v="158"/>
    <b v="1"/>
    <s v="music/rock"/>
    <n v="146"/>
    <n v="64.6203"/>
    <x v="4"/>
    <x v="11"/>
  </r>
  <r>
    <n v="1618"/>
    <s v="Janus Word Album"/>
    <s v="Janus Word combines hard rock with melodic acoustic music for a unique and awesome sound."/>
    <n v="1500"/>
    <n v="1576"/>
    <x v="0"/>
    <x v="0"/>
    <x v="0"/>
    <n v="1362757335"/>
    <n v="1359301335"/>
    <b v="0"/>
    <n v="27"/>
    <b v="1"/>
    <s v="music/rock"/>
    <n v="105"/>
    <n v="58.37039999999999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x v="0"/>
    <n v="1410755286"/>
    <n v="1408940886"/>
    <b v="0"/>
    <n v="23"/>
    <b v="1"/>
    <s v="music/rock"/>
    <n v="133"/>
    <n v="86.956500000000005"/>
    <x v="4"/>
    <x v="11"/>
  </r>
  <r>
    <n v="1620"/>
    <s v="Kickstart my music career with 300 CDs"/>
    <s v="Kickstarting my music career with 300 hard copy CDs of my first release."/>
    <n v="1000"/>
    <n v="1130"/>
    <x v="0"/>
    <x v="0"/>
    <x v="0"/>
    <n v="1361606940"/>
    <n v="1361002140"/>
    <b v="0"/>
    <n v="17"/>
    <b v="1"/>
    <s v="music/rock"/>
    <n v="113"/>
    <n v="66.470600000000005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x v="0"/>
    <n v="1338177540"/>
    <n v="1333550015"/>
    <b v="0"/>
    <n v="37"/>
    <b v="1"/>
    <s v="music/rock"/>
    <n v="121"/>
    <n v="163.78380000000001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x v="0"/>
    <n v="1418803140"/>
    <n v="1415343874"/>
    <b v="0"/>
    <n v="65"/>
    <b v="1"/>
    <s v="music/rock"/>
    <n v="102"/>
    <n v="107.9846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x v="1"/>
    <n v="1377621089"/>
    <n v="1372437089"/>
    <b v="0"/>
    <n v="18"/>
    <b v="1"/>
    <s v="music/rock"/>
    <n v="101"/>
    <n v="42.11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x v="0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x v="0"/>
    <n v="1347382053"/>
    <n v="1344962853"/>
    <b v="0"/>
    <n v="104"/>
    <b v="1"/>
    <s v="music/rock"/>
    <n v="155"/>
    <n v="112.019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x v="0"/>
    <n v="1385932867"/>
    <n v="1383337267"/>
    <b v="0"/>
    <n v="108"/>
    <b v="1"/>
    <s v="music/rock"/>
    <n v="101"/>
    <n v="74.953699999999998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x v="0"/>
    <n v="1353905940"/>
    <n v="1351011489"/>
    <b v="0"/>
    <n v="38"/>
    <b v="1"/>
    <s v="music/rock"/>
    <n v="117"/>
    <n v="61.578899999999997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x v="0"/>
    <n v="1403026882"/>
    <n v="1400175682"/>
    <b v="0"/>
    <n v="88"/>
    <b v="1"/>
    <s v="music/rock"/>
    <n v="101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x v="0"/>
    <n v="1392929333"/>
    <n v="1389041333"/>
    <b v="0"/>
    <n v="82"/>
    <b v="1"/>
    <s v="music/rock"/>
    <n v="104"/>
    <n v="75.853700000000003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x v="0"/>
    <n v="1330671540"/>
    <n v="1328040375"/>
    <b v="0"/>
    <n v="126"/>
    <b v="1"/>
    <s v="music/rock"/>
    <n v="265"/>
    <n v="84.206299999999999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x v="0"/>
    <n v="1350074261"/>
    <n v="1347482261"/>
    <b v="0"/>
    <n v="133"/>
    <b v="1"/>
    <s v="music/rock"/>
    <n v="156"/>
    <n v="117.2256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x v="0"/>
    <n v="1316851854"/>
    <n v="1311667854"/>
    <b v="0"/>
    <n v="47"/>
    <b v="1"/>
    <s v="music/rock"/>
    <n v="102"/>
    <n v="86.48940000000000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x v="0"/>
    <n v="1326690000"/>
    <n v="1324329156"/>
    <b v="0"/>
    <n v="58"/>
    <b v="1"/>
    <s v="music/rock"/>
    <n v="100"/>
    <n v="172.4138000000000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x v="0"/>
    <n v="1306994340"/>
    <n v="1303706001"/>
    <b v="0"/>
    <n v="32"/>
    <b v="1"/>
    <s v="music/rock"/>
    <n v="101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x v="0"/>
    <n v="1468270261"/>
    <n v="1463086261"/>
    <b v="0"/>
    <n v="37"/>
    <b v="1"/>
    <s v="music/rock"/>
    <n v="125"/>
    <n v="67.729699999999994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x v="0"/>
    <n v="1307851200"/>
    <n v="1304129088"/>
    <b v="0"/>
    <n v="87"/>
    <b v="1"/>
    <s v="music/rock"/>
    <n v="104"/>
    <n v="53.563200000000002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x v="0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x v="0"/>
    <n v="1362086700"/>
    <n v="1358180968"/>
    <b v="0"/>
    <n v="27"/>
    <b v="1"/>
    <s v="music/rock"/>
    <n v="105"/>
    <n v="38.88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x v="0"/>
    <n v="1330789165"/>
    <n v="1328197165"/>
    <b v="0"/>
    <n v="19"/>
    <b v="1"/>
    <s v="music/rock"/>
    <n v="100"/>
    <n v="94.736800000000002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x v="0"/>
    <n v="1280800740"/>
    <n v="1279603955"/>
    <b v="0"/>
    <n v="17"/>
    <b v="1"/>
    <s v="music/rock"/>
    <n v="170"/>
    <n v="39.967100000000002"/>
    <x v="4"/>
    <x v="11"/>
  </r>
  <r>
    <n v="1641"/>
    <s v="Tanya Dartson- Run for Your Life music video"/>
    <s v="Music Video For Upbeat and Inspiring Song - Run For Your Life"/>
    <n v="2500"/>
    <n v="2535"/>
    <x v="0"/>
    <x v="0"/>
    <x v="0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x v="0"/>
    <n v="1308011727"/>
    <n v="1306283727"/>
    <b v="0"/>
    <n v="28"/>
    <b v="1"/>
    <s v="music/pop"/>
    <n v="100"/>
    <n v="42.857100000000003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x v="0"/>
    <n v="1348516012"/>
    <n v="1345924012"/>
    <b v="0"/>
    <n v="37"/>
    <b v="1"/>
    <s v="music/pop"/>
    <n v="125"/>
    <n v="168.51349999999999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x v="0"/>
    <n v="1353551160"/>
    <n v="1348363560"/>
    <b v="0"/>
    <n v="128"/>
    <b v="1"/>
    <s v="music/pop"/>
    <n v="110"/>
    <n v="85.546899999999994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x v="0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x v="1"/>
    <n v="1408039860"/>
    <n v="1405248503"/>
    <b v="0"/>
    <n v="83"/>
    <b v="1"/>
    <s v="music/pop"/>
    <n v="110"/>
    <n v="26.554200000000002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x v="0"/>
    <n v="1339235377"/>
    <n v="1336643377"/>
    <b v="0"/>
    <n v="46"/>
    <b v="1"/>
    <s v="music/pop"/>
    <n v="105"/>
    <n v="113.8261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x v="0"/>
    <n v="1300636482"/>
    <n v="1298048082"/>
    <b v="0"/>
    <n v="90"/>
    <b v="1"/>
    <s v="music/pop"/>
    <n v="125"/>
    <n v="32.011099999999999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x v="0"/>
    <n v="1400862355"/>
    <n v="1396974355"/>
    <b v="0"/>
    <n v="81"/>
    <b v="1"/>
    <s v="music/pop"/>
    <n v="101"/>
    <n v="47.189300000000003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x v="0"/>
    <n v="1381314437"/>
    <n v="1378722437"/>
    <b v="0"/>
    <n v="32"/>
    <b v="1"/>
    <s v="music/pop"/>
    <n v="142"/>
    <n v="88.468800000000002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x v="0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x v="0"/>
    <n v="1385297393"/>
    <n v="1382701793"/>
    <b v="0"/>
    <n v="70"/>
    <b v="1"/>
    <s v="music/pop"/>
    <n v="101"/>
    <n v="64.7142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x v="0"/>
    <n v="1303675296"/>
    <n v="1300996896"/>
    <b v="0"/>
    <n v="168"/>
    <b v="1"/>
    <s v="music/pop"/>
    <n v="174"/>
    <n v="51.854300000000002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x v="0"/>
    <n v="1334784160"/>
    <n v="1332192160"/>
    <b v="0"/>
    <n v="34"/>
    <b v="1"/>
    <s v="music/pop"/>
    <n v="120"/>
    <n v="38.7941"/>
    <x v="4"/>
    <x v="27"/>
  </r>
  <r>
    <n v="1655"/>
    <s v="Meg Porter Debut EP!"/>
    <s v="Berklee College of Music student, Meg Porter needs YOUR help to fund her very first EP!"/>
    <n v="1500"/>
    <n v="2143"/>
    <x v="0"/>
    <x v="0"/>
    <x v="0"/>
    <n v="1333648820"/>
    <n v="1331060420"/>
    <b v="0"/>
    <n v="48"/>
    <b v="1"/>
    <s v="music/pop"/>
    <n v="143"/>
    <n v="44.645800000000001"/>
    <x v="4"/>
    <x v="27"/>
  </r>
  <r>
    <n v="1656"/>
    <s v="Jared Mitchell: The Maiden Voyage"/>
    <s v="The making of a quality, full length album journeying through a pop/folk/rock/americana sound_x000d_noisetrade.com/jaredmitchellmusic"/>
    <n v="7500"/>
    <n v="7525.12"/>
    <x v="0"/>
    <x v="0"/>
    <x v="0"/>
    <n v="1355437052"/>
    <n v="1352845052"/>
    <b v="0"/>
    <n v="48"/>
    <b v="1"/>
    <s v="music/pop"/>
    <n v="100"/>
    <n v="156.7733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x v="0"/>
    <n v="1337885168"/>
    <n v="1335293168"/>
    <b v="0"/>
    <n v="221"/>
    <b v="1"/>
    <s v="music/pop"/>
    <n v="105"/>
    <n v="118.7034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x v="0"/>
    <n v="1355840400"/>
    <n v="1352524767"/>
    <b v="0"/>
    <n v="107"/>
    <b v="1"/>
    <s v="music/pop"/>
    <n v="132"/>
    <n v="74.149500000000003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x v="1"/>
    <n v="1387281600"/>
    <n v="1384811721"/>
    <b v="0"/>
    <n v="45"/>
    <b v="1"/>
    <s v="music/pop"/>
    <n v="113"/>
    <n v="12.533300000000001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x v="3"/>
    <n v="1462053540"/>
    <n v="1459355950"/>
    <b v="0"/>
    <n v="36"/>
    <b v="1"/>
    <s v="music/pop"/>
    <n v="1254"/>
    <n v="27.8611"/>
    <x v="4"/>
    <x v="27"/>
  </r>
  <r>
    <n v="1661"/>
    <s v="Kyana"/>
    <s v="I am excited to present my debut pop project Kyana!_x000d_Piano and vocal sounds embedded in sophisticated, bold arrangements &amp; brisk beats"/>
    <n v="7900"/>
    <n v="8098"/>
    <x v="0"/>
    <x v="15"/>
    <x v="3"/>
    <n v="1453064400"/>
    <n v="1449359831"/>
    <b v="0"/>
    <n v="101"/>
    <b v="1"/>
    <s v="music/pop"/>
    <n v="103"/>
    <n v="80.17820000000000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x v="0"/>
    <n v="1325310336"/>
    <n v="1320122736"/>
    <b v="0"/>
    <n v="62"/>
    <b v="1"/>
    <s v="music/pop"/>
    <n v="103"/>
    <n v="132.43549999999999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x v="0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x v="0"/>
    <n v="1331870340"/>
    <n v="1328033818"/>
    <b v="0"/>
    <n v="89"/>
    <b v="1"/>
    <s v="music/pop"/>
    <n v="122"/>
    <n v="34.3845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x v="0"/>
    <n v="1298343600"/>
    <n v="1295624113"/>
    <b v="0"/>
    <n v="93"/>
    <b v="1"/>
    <s v="music/pop"/>
    <n v="119"/>
    <n v="44.957000000000001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x v="0"/>
    <n v="1364447073"/>
    <n v="1361858673"/>
    <b v="0"/>
    <n v="98"/>
    <b v="1"/>
    <s v="music/pop"/>
    <n v="161"/>
    <n v="41.040799999999997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x v="0"/>
    <n v="1394521140"/>
    <n v="1392169298"/>
    <b v="0"/>
    <n v="82"/>
    <b v="1"/>
    <s v="music/pop"/>
    <n v="127"/>
    <n v="52.597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x v="0"/>
    <n v="1322454939"/>
    <n v="1319859339"/>
    <b v="0"/>
    <n v="116"/>
    <b v="1"/>
    <s v="music/pop"/>
    <n v="103"/>
    <n v="70.784499999999994"/>
    <x v="4"/>
    <x v="27"/>
  </r>
  <r>
    <n v="1669"/>
    <s v="Summer Gill 'Stormy Weather' EP"/>
    <s v="Hi guys! I'll be recording a 6-7 song EP this summer and I need your help to make it happen! _x000d_Any support is appreciated!"/>
    <n v="2000"/>
    <n v="2795"/>
    <x v="0"/>
    <x v="0"/>
    <x v="0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x v="0"/>
    <n v="1278302400"/>
    <n v="1273961999"/>
    <b v="0"/>
    <n v="23"/>
    <b v="1"/>
    <s v="music/pop"/>
    <n v="103"/>
    <n v="44.608699999999999"/>
    <x v="4"/>
    <x v="27"/>
  </r>
  <r>
    <n v="1671"/>
    <s v="Luke O'Brien's Kickstarter"/>
    <s v="I am seeking funding in order to help take my music from a hobby to a career."/>
    <n v="2000"/>
    <n v="2013.47"/>
    <x v="0"/>
    <x v="0"/>
    <x v="0"/>
    <n v="1470056614"/>
    <n v="1467464614"/>
    <b v="0"/>
    <n v="77"/>
    <b v="1"/>
    <s v="music/pop"/>
    <n v="101"/>
    <n v="26.14900000000000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x v="0"/>
    <n v="1338824730"/>
    <n v="1336232730"/>
    <b v="0"/>
    <n v="49"/>
    <b v="1"/>
    <s v="music/pop"/>
    <n v="113"/>
    <n v="39.183700000000002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x v="0"/>
    <n v="1425675892"/>
    <n v="1423083892"/>
    <b v="0"/>
    <n v="59"/>
    <b v="1"/>
    <s v="music/pop"/>
    <n v="128"/>
    <n v="45.593200000000003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x v="0"/>
    <n v="1471503540"/>
    <n v="1468852306"/>
    <b v="0"/>
    <n v="113"/>
    <b v="1"/>
    <s v="music/pop"/>
    <n v="202"/>
    <n v="89.247799999999998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x v="0"/>
    <n v="1318802580"/>
    <n v="1316194540"/>
    <b v="0"/>
    <n v="34"/>
    <b v="1"/>
    <s v="music/pop"/>
    <n v="137"/>
    <n v="40.4164999999999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x v="0"/>
    <n v="1334980740"/>
    <n v="1330968347"/>
    <b v="0"/>
    <n v="42"/>
    <b v="1"/>
    <s v="music/pop"/>
    <n v="115"/>
    <n v="82.381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x v="3"/>
    <n v="1460786340"/>
    <n v="1455615976"/>
    <b v="0"/>
    <n v="42"/>
    <b v="1"/>
    <s v="music/pop"/>
    <n v="112"/>
    <n v="159.52379999999999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x v="0"/>
    <n v="1391718671"/>
    <n v="1390509071"/>
    <b v="0"/>
    <n v="49"/>
    <b v="1"/>
    <s v="music/pop"/>
    <n v="118"/>
    <n v="36.244900000000001"/>
    <x v="4"/>
    <x v="27"/>
  </r>
  <r>
    <n v="1679"/>
    <s v="Do You Want to Ride on my Rocket Ship? - An Album Pre-Order"/>
    <s v="Your ticket for an adventure in STEREOPHONIC, INTERSTELLAR  HI-FIDELITY_x000d_w/ your crooning Star-Captain, Jody Mulgrew. Pre-Order Today."/>
    <n v="2000"/>
    <n v="3500"/>
    <x v="0"/>
    <x v="0"/>
    <x v="0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x v="0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x v="0"/>
    <n v="1490752800"/>
    <n v="1486522484"/>
    <b v="0"/>
    <n v="884"/>
    <b v="0"/>
    <s v="music/faith"/>
    <n v="101"/>
    <n v="74.575100000000006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x v="0"/>
    <n v="1492142860"/>
    <n v="1486962460"/>
    <b v="0"/>
    <n v="0"/>
    <b v="0"/>
    <s v="music/faith"/>
    <n v="0"/>
    <s v="no backers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x v="3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x v="0"/>
    <n v="1489775641"/>
    <n v="1487360041"/>
    <b v="0"/>
    <n v="101"/>
    <b v="0"/>
    <s v="music/faith"/>
    <n v="109"/>
    <n v="86.43559999999999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x v="0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x v="5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x v="0"/>
    <n v="1491855300"/>
    <n v="1488935245"/>
    <b v="0"/>
    <n v="39"/>
    <b v="0"/>
    <s v="music/faith"/>
    <n v="31"/>
    <n v="80.128200000000007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x v="0"/>
    <n v="1491738594"/>
    <n v="1489150194"/>
    <b v="0"/>
    <n v="7"/>
    <b v="0"/>
    <s v="music/faith"/>
    <n v="44"/>
    <n v="253.1429"/>
    <x v="4"/>
    <x v="28"/>
  </r>
  <r>
    <n v="1689"/>
    <s v="Fly Away"/>
    <s v="Praising the Living God in the second half of life."/>
    <n v="2400"/>
    <n v="2400"/>
    <x v="3"/>
    <x v="0"/>
    <x v="0"/>
    <n v="1489700230"/>
    <n v="1487111830"/>
    <b v="0"/>
    <n v="14"/>
    <b v="0"/>
    <s v="music/faith"/>
    <n v="100"/>
    <n v="171.42859999999999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x v="0"/>
    <n v="1491470442"/>
    <n v="1488882042"/>
    <b v="0"/>
    <n v="11"/>
    <b v="0"/>
    <s v="music/faith"/>
    <n v="25"/>
    <n v="57.72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x v="0"/>
    <n v="1491181200"/>
    <n v="1488387008"/>
    <b v="0"/>
    <n v="38"/>
    <b v="0"/>
    <s v="music/faith"/>
    <n v="33"/>
    <n v="264.26319999999998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x v="0"/>
    <n v="1490572740"/>
    <n v="1487734667"/>
    <b v="0"/>
    <n v="15"/>
    <b v="0"/>
    <s v="music/faith"/>
    <n v="48"/>
    <n v="159.3333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x v="1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x v="0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x v="0"/>
    <n v="1491786000"/>
    <n v="1488847514"/>
    <b v="0"/>
    <n v="23"/>
    <b v="0"/>
    <s v="music/faith"/>
    <n v="12"/>
    <n v="61.08700000000000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x v="0"/>
    <n v="1491007211"/>
    <n v="1488418811"/>
    <b v="0"/>
    <n v="0"/>
    <b v="0"/>
    <s v="music/faith"/>
    <n v="0"/>
    <s v="no backers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x v="0"/>
    <n v="1491781648"/>
    <n v="1489193248"/>
    <b v="0"/>
    <n v="22"/>
    <b v="0"/>
    <s v="music/faith"/>
    <n v="20"/>
    <n v="114.8182"/>
    <x v="4"/>
    <x v="28"/>
  </r>
  <r>
    <n v="1698"/>
    <s v="I'M For Peace Music Ministry By R.Gerald's IMFP SOCIETY"/>
    <s v="This Music is a Powerful Tool / Ministry to the mindset_x000d_of Global Christianity in an Artistic &amp; innovative Musical_x000d_Format_ Album &amp; Tour"/>
    <n v="125000"/>
    <n v="0"/>
    <x v="3"/>
    <x v="0"/>
    <x v="0"/>
    <n v="1490499180"/>
    <n v="1488430760"/>
    <b v="0"/>
    <n v="0"/>
    <b v="0"/>
    <s v="music/faith"/>
    <n v="0"/>
    <s v="no backers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x v="0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x v="0"/>
    <n v="1491019200"/>
    <n v="1488418990"/>
    <b v="0"/>
    <n v="79"/>
    <b v="0"/>
    <s v="music/faith"/>
    <n v="26"/>
    <n v="65.974699999999999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x v="0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x v="0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x v="0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x v="0"/>
    <n v="1424056873"/>
    <n v="1421464873"/>
    <b v="0"/>
    <n v="11"/>
    <b v="0"/>
    <s v="music/faith"/>
    <n v="65"/>
    <n v="118.36360000000001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x v="0"/>
    <n v="1441814400"/>
    <n v="1440807846"/>
    <b v="0"/>
    <n v="0"/>
    <b v="0"/>
    <s v="music/faith"/>
    <n v="0"/>
    <s v="no backers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x v="3"/>
    <n v="1440314472"/>
    <n v="1435130472"/>
    <b v="0"/>
    <n v="0"/>
    <b v="0"/>
    <s v="music/faith"/>
    <n v="0"/>
    <s v="no backers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x v="0"/>
    <n v="1459181895"/>
    <n v="1456593495"/>
    <b v="0"/>
    <n v="9"/>
    <b v="0"/>
    <s v="music/faith"/>
    <n v="10"/>
    <n v="54.11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x v="0"/>
    <n v="1462135706"/>
    <n v="1458679706"/>
    <b v="0"/>
    <n v="0"/>
    <b v="0"/>
    <s v="music/faith"/>
    <n v="0"/>
    <s v="no backers"/>
    <x v="4"/>
    <x v="28"/>
  </r>
  <r>
    <n v="1709"/>
    <s v="Psalms"/>
    <s v="A project to set psalms to music. The psalms are taken from the English Standard Version (ESV) of the Bible."/>
    <n v="1750"/>
    <n v="85"/>
    <x v="2"/>
    <x v="0"/>
    <x v="0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x v="3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x v="0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x v="0"/>
    <n v="1435701353"/>
    <n v="1430517353"/>
    <b v="0"/>
    <n v="0"/>
    <b v="0"/>
    <s v="music/faith"/>
    <n v="0"/>
    <s v="no backers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x v="0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x v="0"/>
    <n v="1430517761"/>
    <n v="1427925761"/>
    <b v="0"/>
    <n v="17"/>
    <b v="0"/>
    <s v="music/faith"/>
    <n v="8"/>
    <n v="115.7059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x v="0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x v="0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x v="0"/>
    <n v="1461211200"/>
    <n v="1459467238"/>
    <b v="0"/>
    <n v="41"/>
    <b v="0"/>
    <s v="music/faith"/>
    <n v="43"/>
    <n v="34.0244"/>
    <x v="4"/>
    <x v="28"/>
  </r>
  <r>
    <n v="1718"/>
    <s v="The Prodigal Son"/>
    <s v="A melody for the galaxy."/>
    <n v="35000"/>
    <n v="75"/>
    <x v="2"/>
    <x v="0"/>
    <x v="0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x v="0"/>
    <n v="1410958191"/>
    <n v="1408366191"/>
    <b v="0"/>
    <n v="3"/>
    <b v="0"/>
    <s v="music/faith"/>
    <n v="1"/>
    <n v="11.666700000000001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x v="0"/>
    <n v="1415562471"/>
    <n v="1412966871"/>
    <b v="0"/>
    <n v="8"/>
    <b v="0"/>
    <s v="music/faith"/>
    <n v="6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x v="0"/>
    <n v="1449831863"/>
    <n v="1447239863"/>
    <b v="0"/>
    <n v="0"/>
    <b v="0"/>
    <s v="music/faith"/>
    <n v="0"/>
    <s v="no backers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x v="0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x v="0"/>
    <n v="1435730400"/>
    <n v="1430855315"/>
    <b v="0"/>
    <n v="3"/>
    <b v="0"/>
    <s v="music/faith"/>
    <n v="7"/>
    <n v="216.66669999999999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x v="0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x v="0"/>
    <n v="1408922049"/>
    <n v="1406330049"/>
    <b v="0"/>
    <n v="9"/>
    <b v="0"/>
    <s v="music/faith"/>
    <n v="10"/>
    <n v="62.22220000000000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x v="0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x v="1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x v="0"/>
    <n v="1445439674"/>
    <n v="1442847674"/>
    <b v="0"/>
    <n v="7"/>
    <b v="0"/>
    <s v="music/faith"/>
    <n v="68"/>
    <n v="122.1429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x v="0"/>
    <n v="1465521306"/>
    <n v="1460337306"/>
    <b v="0"/>
    <n v="0"/>
    <b v="0"/>
    <s v="music/faith"/>
    <n v="0"/>
    <s v="no backers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x v="0"/>
    <n v="1445738783"/>
    <n v="1443146783"/>
    <b v="0"/>
    <n v="0"/>
    <b v="0"/>
    <s v="music/faith"/>
    <n v="0"/>
    <s v="no backers"/>
    <x v="4"/>
    <x v="28"/>
  </r>
  <r>
    <n v="1731"/>
    <s v="Sam Cox Band First Christian Tour"/>
    <s v="We are a Christin Worship band looking to midwest tour. God Bless!"/>
    <n v="1000"/>
    <n v="0"/>
    <x v="2"/>
    <x v="0"/>
    <x v="0"/>
    <n v="1434034800"/>
    <n v="1432849552"/>
    <b v="0"/>
    <n v="0"/>
    <b v="0"/>
    <s v="music/faith"/>
    <n v="0"/>
    <s v="no backers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x v="0"/>
    <n v="1452920400"/>
    <n v="1447777481"/>
    <b v="0"/>
    <n v="0"/>
    <b v="0"/>
    <s v="music/faith"/>
    <n v="0"/>
    <s v="no backers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x v="0"/>
    <n v="1473802200"/>
    <n v="1472746374"/>
    <b v="0"/>
    <n v="0"/>
    <b v="0"/>
    <s v="music/faith"/>
    <n v="0"/>
    <s v="no backers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x v="0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x v="0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x v="0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x v="0"/>
    <n v="1437432392"/>
    <n v="1434840392"/>
    <b v="0"/>
    <n v="15"/>
    <b v="0"/>
    <s v="music/faith"/>
    <n v="21"/>
    <n v="56.666699999999999"/>
    <x v="4"/>
    <x v="28"/>
  </r>
  <r>
    <n v="1738"/>
    <s v="The Flashing Lights"/>
    <s v="Music that inspires and gives hope for overcoming and change. And it is good music."/>
    <n v="5000"/>
    <n v="20"/>
    <x v="2"/>
    <x v="0"/>
    <x v="0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x v="0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x v="0"/>
    <n v="1437075422"/>
    <n v="1434483422"/>
    <b v="0"/>
    <n v="0"/>
    <b v="0"/>
    <s v="music/faith"/>
    <n v="0"/>
    <s v="no backers"/>
    <x v="4"/>
    <x v="28"/>
  </r>
  <r>
    <n v="1741"/>
    <s v="Caught off Guard"/>
    <s v="A photo journal documenting my experiences and travels across New Zealand"/>
    <n v="1200"/>
    <n v="1330"/>
    <x v="0"/>
    <x v="1"/>
    <x v="1"/>
    <n v="1433948671"/>
    <n v="1430060671"/>
    <b v="0"/>
    <n v="52"/>
    <b v="1"/>
    <s v="photography/photobooks"/>
    <n v="111"/>
    <n v="25.57689999999999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x v="0"/>
    <n v="1483822800"/>
    <n v="1481058170"/>
    <b v="0"/>
    <n v="34"/>
    <b v="1"/>
    <s v="photography/photobooks"/>
    <n v="109"/>
    <n v="63.9705999999999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x v="0"/>
    <n v="1472270340"/>
    <n v="1470348775"/>
    <b v="0"/>
    <n v="67"/>
    <b v="1"/>
    <s v="photography/photobooks"/>
    <n v="100"/>
    <n v="89.925399999999996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x v="1"/>
    <n v="1425821477"/>
    <n v="1421937077"/>
    <b v="0"/>
    <n v="70"/>
    <b v="1"/>
    <s v="photography/photobooks"/>
    <n v="118"/>
    <n v="93.07139999999999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x v="0"/>
    <n v="1482372000"/>
    <n v="1479276838"/>
    <b v="0"/>
    <n v="89"/>
    <b v="1"/>
    <s v="photography/photobooks"/>
    <n v="114"/>
    <n v="89.674199999999999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x v="0"/>
    <n v="1479952800"/>
    <n v="1477368867"/>
    <b v="0"/>
    <n v="107"/>
    <b v="1"/>
    <s v="photography/photobooks"/>
    <n v="148"/>
    <n v="207.61680000000001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x v="1"/>
    <n v="1447426800"/>
    <n v="1444904830"/>
    <b v="0"/>
    <n v="159"/>
    <b v="1"/>
    <s v="photography/photobooks"/>
    <n v="105"/>
    <n v="59.408799999999999"/>
    <x v="8"/>
    <x v="20"/>
  </r>
  <r>
    <n v="1748"/>
    <s v="So It Is: Vancouver"/>
    <s v="Telling the story of the city through remarkable people who live in Vancouver today."/>
    <n v="50000"/>
    <n v="64974"/>
    <x v="0"/>
    <x v="5"/>
    <x v="5"/>
    <n v="1441234143"/>
    <n v="1438642143"/>
    <b v="0"/>
    <n v="181"/>
    <b v="1"/>
    <s v="photography/photobooks"/>
    <n v="130"/>
    <n v="358.97239999999999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x v="3"/>
    <n v="1488394800"/>
    <n v="1485213921"/>
    <b v="0"/>
    <n v="131"/>
    <b v="1"/>
    <s v="photography/photobooks"/>
    <n v="123"/>
    <n v="94.736599999999996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x v="0"/>
    <n v="1461096304"/>
    <n v="1458936304"/>
    <b v="0"/>
    <n v="125"/>
    <b v="1"/>
    <s v="photography/photobooks"/>
    <n v="20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x v="0"/>
    <n v="1426787123"/>
    <n v="1424198723"/>
    <b v="0"/>
    <n v="61"/>
    <b v="1"/>
    <s v="photography/photobooks"/>
    <n v="103"/>
    <n v="168.6885"/>
    <x v="8"/>
    <x v="20"/>
  </r>
  <r>
    <n v="1752"/>
    <s v="Adfectus Book"/>
    <s v="A little book of calm, in picture form, that will soothe the soul and un-furrow the brow."/>
    <n v="1200"/>
    <n v="3122"/>
    <x v="0"/>
    <x v="1"/>
    <x v="1"/>
    <n v="1476425082"/>
    <n v="1473833082"/>
    <b v="0"/>
    <n v="90"/>
    <b v="1"/>
    <s v="photography/photobooks"/>
    <n v="260"/>
    <n v="34.688899999999997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x v="7"/>
    <n v="1458579568"/>
    <n v="1455991168"/>
    <b v="0"/>
    <n v="35"/>
    <b v="1"/>
    <s v="photography/photobooks"/>
    <n v="108"/>
    <n v="462.8571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x v="5"/>
    <n v="1428091353"/>
    <n v="1425502953"/>
    <b v="0"/>
    <n v="90"/>
    <b v="1"/>
    <s v="photography/photobooks"/>
    <n v="111"/>
    <n v="104.38890000000001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x v="0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x v="0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x v="0"/>
    <n v="1485631740"/>
    <n v="1483041083"/>
    <b v="0"/>
    <n v="14"/>
    <b v="1"/>
    <s v="photography/photobooks"/>
    <n v="116"/>
    <n v="414.28570000000002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x v="0"/>
    <n v="1468536992"/>
    <n v="1463352992"/>
    <b v="0"/>
    <n v="27"/>
    <b v="1"/>
    <s v="photography/photobooks"/>
    <n v="115"/>
    <n v="42.481499999999997"/>
    <x v="8"/>
    <x v="20"/>
  </r>
  <r>
    <n v="1759"/>
    <s v="Death Valley"/>
    <s v="Death Valley will be the first photo book of Andi State"/>
    <n v="5000"/>
    <n v="5330"/>
    <x v="0"/>
    <x v="0"/>
    <x v="0"/>
    <n v="1427309629"/>
    <n v="1425585229"/>
    <b v="0"/>
    <n v="49"/>
    <b v="1"/>
    <s v="photography/photobooks"/>
    <n v="107"/>
    <n v="108.77549999999999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x v="0"/>
    <n v="1456416513"/>
    <n v="1454688513"/>
    <b v="0"/>
    <n v="102"/>
    <b v="1"/>
    <s v="photography/photobooks"/>
    <n v="165"/>
    <n v="81.097999999999999"/>
    <x v="8"/>
    <x v="20"/>
  </r>
  <r>
    <n v="1761"/>
    <s v="I Wanted To See Boobs"/>
    <s v="A hardcover photobook telling the naked truth of a young photographers journey."/>
    <n v="100"/>
    <n v="155"/>
    <x v="0"/>
    <x v="1"/>
    <x v="1"/>
    <n v="1442065060"/>
    <n v="1437745060"/>
    <b v="0"/>
    <n v="3"/>
    <b v="1"/>
    <s v="photography/photobooks"/>
    <n v="155"/>
    <n v="51.666699999999999"/>
    <x v="8"/>
    <x v="20"/>
  </r>
  <r>
    <n v="1762"/>
    <s v="&quot;The Naked Pixel&quot; Ali Pakele"/>
    <s v="Project rewards $25 gets you 190+ digital images"/>
    <n v="100"/>
    <n v="885"/>
    <x v="0"/>
    <x v="0"/>
    <x v="0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x v="0"/>
    <n v="1477255840"/>
    <n v="1474663840"/>
    <b v="0"/>
    <n v="118"/>
    <b v="1"/>
    <s v="photography/photobooks"/>
    <n v="102"/>
    <n v="103.6356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x v="1"/>
    <n v="1407065979"/>
    <n v="1404560379"/>
    <b v="1"/>
    <n v="39"/>
    <b v="0"/>
    <s v="photography/photobooks"/>
    <n v="20"/>
    <n v="55.2821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x v="0"/>
    <n v="1407972712"/>
    <n v="1405380712"/>
    <b v="1"/>
    <n v="103"/>
    <b v="0"/>
    <s v="photography/photobooks"/>
    <n v="59"/>
    <n v="72.169700000000006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x v="2"/>
    <n v="1408999088"/>
    <n v="1407184688"/>
    <b v="1"/>
    <n v="0"/>
    <b v="0"/>
    <s v="photography/photobooks"/>
    <n v="0"/>
    <s v="no backers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x v="0"/>
    <n v="1407080884"/>
    <n v="1404488884"/>
    <b v="1"/>
    <n v="39"/>
    <b v="0"/>
    <s v="photography/photobooks"/>
    <n v="46"/>
    <n v="58.615400000000001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x v="0"/>
    <n v="1411824444"/>
    <n v="1406640444"/>
    <b v="1"/>
    <n v="15"/>
    <b v="0"/>
    <s v="photography/photobooks"/>
    <n v="4"/>
    <n v="12.466699999999999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x v="0"/>
    <n v="1421177959"/>
    <n v="1418585959"/>
    <b v="1"/>
    <n v="22"/>
    <b v="0"/>
    <s v="photography/photobooks"/>
    <n v="3"/>
    <n v="49.136400000000002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x v="0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x v="1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x v="1"/>
    <n v="1404666836"/>
    <n v="1399482836"/>
    <b v="1"/>
    <n v="19"/>
    <b v="0"/>
    <s v="photography/photobooks"/>
    <n v="16"/>
    <n v="45.157899999999998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x v="0"/>
    <n v="1421691298"/>
    <n v="1417803298"/>
    <b v="1"/>
    <n v="19"/>
    <b v="0"/>
    <s v="photography/photobooks"/>
    <n v="6"/>
    <n v="98.789500000000004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x v="0"/>
    <n v="1417273140"/>
    <n v="1413609292"/>
    <b v="1"/>
    <n v="13"/>
    <b v="0"/>
    <s v="photography/photobooks"/>
    <n v="46"/>
    <n v="88.30769999999999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x v="0"/>
    <n v="1414193160"/>
    <n v="1410305160"/>
    <b v="1"/>
    <n v="124"/>
    <b v="0"/>
    <s v="photography/photobooks"/>
    <n v="65"/>
    <n v="170.62899999999999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x v="1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x v="3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x v="0"/>
    <n v="1427485395"/>
    <n v="1423600995"/>
    <b v="1"/>
    <n v="15"/>
    <b v="0"/>
    <s v="photography/photobooks"/>
    <n v="2"/>
    <n v="66.333299999999994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x v="0"/>
    <n v="1472834180"/>
    <n v="1470242180"/>
    <b v="1"/>
    <n v="38"/>
    <b v="0"/>
    <s v="photography/photobooks"/>
    <n v="36"/>
    <n v="104.8947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x v="0"/>
    <n v="1467469510"/>
    <n v="1462285510"/>
    <b v="1"/>
    <n v="152"/>
    <b v="0"/>
    <s v="photography/photobooks"/>
    <n v="40"/>
    <n v="78.440799999999996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x v="0"/>
    <n v="1473950945"/>
    <n v="1471272545"/>
    <b v="1"/>
    <n v="24"/>
    <b v="0"/>
    <s v="photography/photobooks"/>
    <n v="26"/>
    <n v="59.041699999999999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x v="0"/>
    <n v="1456062489"/>
    <n v="1453211289"/>
    <b v="1"/>
    <n v="76"/>
    <b v="0"/>
    <s v="photography/photobooks"/>
    <n v="15"/>
    <n v="71.342100000000002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x v="0"/>
    <n v="1432248478"/>
    <n v="1429656478"/>
    <b v="1"/>
    <n v="185"/>
    <b v="0"/>
    <s v="photography/photobooks"/>
    <n v="24"/>
    <n v="51.22699999999999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x v="0"/>
    <n v="1422674700"/>
    <n v="1419954240"/>
    <b v="1"/>
    <n v="33"/>
    <b v="0"/>
    <s v="photography/photobooks"/>
    <n v="40"/>
    <n v="60.24240000000000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x v="0"/>
    <n v="1413417600"/>
    <n v="1410750855"/>
    <b v="1"/>
    <n v="108"/>
    <b v="0"/>
    <s v="photography/photobooks"/>
    <n v="20"/>
    <n v="44.935200000000002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x v="3"/>
    <n v="1418649177"/>
    <n v="1416057177"/>
    <b v="1"/>
    <n v="29"/>
    <b v="0"/>
    <s v="photography/photobooks"/>
    <n v="48"/>
    <n v="31.20690000000000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x v="0"/>
    <n v="1428158637"/>
    <n v="1425570237"/>
    <b v="1"/>
    <n v="24"/>
    <b v="0"/>
    <s v="photography/photobooks"/>
    <n v="15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x v="1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x v="0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x v="0"/>
    <n v="1423152678"/>
    <n v="1420560678"/>
    <b v="1"/>
    <n v="15"/>
    <b v="0"/>
    <s v="photography/photobooks"/>
    <n v="5"/>
    <n v="109.0667"/>
    <x v="8"/>
    <x v="20"/>
  </r>
  <r>
    <n v="1791"/>
    <s v="disCover: Napoli"/>
    <s v="For the love of street photography and the beauty of traditional cultures in southern Italy."/>
    <n v="3000"/>
    <n v="107"/>
    <x v="2"/>
    <x v="1"/>
    <x v="1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x v="0"/>
    <n v="1439189940"/>
    <n v="1435970682"/>
    <b v="1"/>
    <n v="139"/>
    <b v="0"/>
    <s v="photography/photobooks"/>
    <n v="61"/>
    <n v="109.9353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x v="2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x v="0"/>
    <n v="1423660422"/>
    <n v="1420636422"/>
    <b v="1"/>
    <n v="18"/>
    <b v="0"/>
    <s v="photography/photobooks"/>
    <n v="11"/>
    <n v="55.388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x v="3"/>
    <n v="1476460800"/>
    <n v="1473922541"/>
    <b v="1"/>
    <n v="81"/>
    <b v="0"/>
    <s v="photography/photobooks"/>
    <n v="39"/>
    <n v="133.9011999999999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x v="1"/>
    <n v="1469356366"/>
    <n v="1464172366"/>
    <b v="1"/>
    <n v="86"/>
    <b v="0"/>
    <s v="photography/photobooks"/>
    <n v="22"/>
    <n v="48.720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x v="0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x v="0"/>
    <n v="1454572233"/>
    <n v="1449388233"/>
    <b v="1"/>
    <n v="37"/>
    <b v="0"/>
    <s v="photography/photobooks"/>
    <n v="14"/>
    <n v="58.972999999999999"/>
    <x v="8"/>
    <x v="20"/>
  </r>
  <r>
    <n v="1799"/>
    <s v="The UnDiscovered Image"/>
    <s v="The UnDiscovered Image, a monthly publication dedicated to photographers."/>
    <n v="4000"/>
    <n v="69.83"/>
    <x v="2"/>
    <x v="1"/>
    <x v="1"/>
    <n v="1415740408"/>
    <n v="1414008808"/>
    <b v="1"/>
    <n v="6"/>
    <b v="0"/>
    <s v="photography/photobooks"/>
    <n v="2"/>
    <n v="11.638299999999999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x v="1"/>
    <n v="1476109970"/>
    <n v="1473517970"/>
    <b v="1"/>
    <n v="113"/>
    <b v="0"/>
    <s v="photography/photobooks"/>
    <n v="20"/>
    <n v="83.716800000000006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x v="1"/>
    <n v="1450181400"/>
    <n v="1447429868"/>
    <b v="1"/>
    <n v="37"/>
    <b v="0"/>
    <s v="photography/photobooks"/>
    <n v="14"/>
    <n v="63.648600000000002"/>
    <x v="8"/>
    <x v="20"/>
  </r>
  <r>
    <n v="1802"/>
    <s v="Out Of The Dark"/>
    <s v="Inner Darkness turned into a photobook. Personal work i shot during my recovery...in Berlin."/>
    <n v="3500"/>
    <n v="1697"/>
    <x v="2"/>
    <x v="12"/>
    <x v="3"/>
    <n v="1435442340"/>
    <n v="1433416830"/>
    <b v="1"/>
    <n v="18"/>
    <b v="0"/>
    <s v="photography/photobooks"/>
    <n v="48"/>
    <n v="94.277799999999999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x v="0"/>
    <n v="1423878182"/>
    <n v="1421199782"/>
    <b v="1"/>
    <n v="75"/>
    <b v="0"/>
    <s v="photography/photobooks"/>
    <n v="31"/>
    <n v="71.866699999999994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x v="0"/>
    <n v="1447521404"/>
    <n v="1444061804"/>
    <b v="1"/>
    <n v="52"/>
    <b v="0"/>
    <s v="photography/photobooks"/>
    <n v="35"/>
    <n v="104.8462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x v="3"/>
    <n v="1443808800"/>
    <n v="1441048658"/>
    <b v="1"/>
    <n v="122"/>
    <b v="0"/>
    <s v="photography/photobooks"/>
    <n v="36"/>
    <n v="67.139300000000006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x v="1"/>
    <n v="1412090349"/>
    <n v="1409066349"/>
    <b v="1"/>
    <n v="8"/>
    <b v="0"/>
    <s v="photography/photobooks"/>
    <n v="3"/>
    <n v="73.875"/>
    <x v="8"/>
    <x v="20"/>
  </r>
  <r>
    <n v="1807"/>
    <s v="Anywhere but Here"/>
    <s v="I want to explore alternative cultures and lifestyles in America."/>
    <n v="5000"/>
    <n v="553"/>
    <x v="2"/>
    <x v="0"/>
    <x v="0"/>
    <n v="1411868313"/>
    <n v="1409276313"/>
    <b v="1"/>
    <n v="8"/>
    <b v="0"/>
    <s v="photography/photobooks"/>
    <n v="11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x v="0"/>
    <n v="1486830030"/>
    <n v="1483806030"/>
    <b v="1"/>
    <n v="96"/>
    <b v="0"/>
    <s v="photography/photobooks"/>
    <n v="41"/>
    <n v="120.77079999999999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x v="5"/>
    <n v="1425246439"/>
    <n v="1422222439"/>
    <b v="1"/>
    <n v="9"/>
    <b v="0"/>
    <s v="photography/photobooks"/>
    <n v="11"/>
    <n v="42.222200000000001"/>
    <x v="8"/>
    <x v="20"/>
  </r>
  <r>
    <n v="1810"/>
    <s v="Film Speed"/>
    <s v="Film Speed is a series of Zines focusing on architecture shot completely on 35 and 120mm film."/>
    <n v="450"/>
    <n v="15"/>
    <x v="2"/>
    <x v="0"/>
    <x v="0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x v="0"/>
    <n v="1414123200"/>
    <n v="1408962270"/>
    <b v="0"/>
    <n v="26"/>
    <b v="0"/>
    <s v="photography/photobooks"/>
    <n v="0"/>
    <n v="1.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x v="1"/>
    <n v="1467531536"/>
    <n v="1464939536"/>
    <b v="0"/>
    <n v="23"/>
    <b v="0"/>
    <s v="photography/photobooks"/>
    <n v="13"/>
    <n v="37.608699999999999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x v="1"/>
    <n v="1407532812"/>
    <n v="1404940812"/>
    <b v="0"/>
    <n v="0"/>
    <b v="0"/>
    <s v="photography/photobooks"/>
    <n v="0"/>
    <s v="no backers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x v="1"/>
    <n v="1425108736"/>
    <n v="1422516736"/>
    <b v="0"/>
    <n v="140"/>
    <b v="0"/>
    <s v="photography/photobooks"/>
    <n v="49"/>
    <n v="42.1571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x v="0"/>
    <n v="1435787137"/>
    <n v="1434577537"/>
    <b v="0"/>
    <n v="0"/>
    <b v="0"/>
    <s v="photography/photobooks"/>
    <n v="0"/>
    <s v="no backers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x v="11"/>
    <n v="1469473200"/>
    <n v="1467061303"/>
    <b v="0"/>
    <n v="6"/>
    <b v="0"/>
    <s v="photography/photobooks"/>
    <n v="2"/>
    <n v="84.833299999999994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x v="0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x v="0"/>
    <n v="1428035850"/>
    <n v="1425447450"/>
    <b v="0"/>
    <n v="0"/>
    <b v="0"/>
    <s v="photography/photobooks"/>
    <n v="0"/>
    <s v="no backers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x v="0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x v="0"/>
    <n v="1427850090"/>
    <n v="1425261690"/>
    <b v="0"/>
    <n v="8"/>
    <b v="0"/>
    <s v="photography/photobooks"/>
    <n v="7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x v="0"/>
    <n v="1330760367"/>
    <n v="1326872367"/>
    <b v="0"/>
    <n v="57"/>
    <b v="1"/>
    <s v="music/rock"/>
    <n v="135"/>
    <n v="59.162300000000002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x v="5"/>
    <n v="1391194860"/>
    <n v="1388084862"/>
    <b v="0"/>
    <n v="11"/>
    <b v="1"/>
    <s v="music/rock"/>
    <n v="100"/>
    <n v="27.27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x v="0"/>
    <n v="1351095976"/>
    <n v="1348503976"/>
    <b v="0"/>
    <n v="33"/>
    <b v="1"/>
    <s v="music/rock"/>
    <n v="116"/>
    <n v="24.575800000000001"/>
    <x v="4"/>
    <x v="11"/>
  </r>
  <r>
    <n v="1824"/>
    <s v="Tin Man's Broken Wisdom Fund"/>
    <s v="cd fund raiser"/>
    <n v="3000"/>
    <n v="3002"/>
    <x v="0"/>
    <x v="0"/>
    <x v="0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x v="0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x v="0"/>
    <n v="1392675017"/>
    <n v="1390083017"/>
    <b v="0"/>
    <n v="38"/>
    <b v="1"/>
    <s v="music/rock"/>
    <n v="101"/>
    <n v="53.157899999999998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x v="0"/>
    <n v="1299138561"/>
    <n v="1294818561"/>
    <b v="0"/>
    <n v="96"/>
    <b v="1"/>
    <s v="music/rock"/>
    <n v="101"/>
    <n v="83.885400000000004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x v="0"/>
    <n v="1399672800"/>
    <n v="1396906530"/>
    <b v="0"/>
    <n v="48"/>
    <b v="1"/>
    <s v="music/rock"/>
    <n v="100"/>
    <n v="417.3333000000000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x v="0"/>
    <n v="1295647200"/>
    <n v="1291428371"/>
    <b v="0"/>
    <n v="33"/>
    <b v="1"/>
    <s v="music/rock"/>
    <n v="167"/>
    <n v="75.765199999999993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x v="0"/>
    <n v="1393259107"/>
    <n v="1390667107"/>
    <b v="0"/>
    <n v="226"/>
    <b v="1"/>
    <s v="music/rock"/>
    <n v="102"/>
    <n v="67.38939999999999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x v="0"/>
    <n v="1336866863"/>
    <n v="1335570863"/>
    <b v="0"/>
    <n v="14"/>
    <b v="1"/>
    <s v="music/rock"/>
    <n v="103"/>
    <n v="73.571399999999997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x v="0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x v="0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x v="0"/>
    <n v="1422140895"/>
    <n v="1418684895"/>
    <b v="0"/>
    <n v="90"/>
    <b v="1"/>
    <s v="music/rock"/>
    <n v="118"/>
    <n v="131.16669999999999"/>
    <x v="4"/>
    <x v="11"/>
  </r>
  <r>
    <n v="1835"/>
    <s v="DIRTY LITTLE REBEL EP"/>
    <s v="WE ARE A HARD ROCK/PUNK BAND SEEKING FUNDS TO RECORD A NEW EP. _x000d__x000d_https://www.reverbnation.com/dirtylittlerebel"/>
    <n v="500"/>
    <n v="520"/>
    <x v="0"/>
    <x v="1"/>
    <x v="1"/>
    <n v="1459439471"/>
    <n v="1456851071"/>
    <b v="0"/>
    <n v="11"/>
    <b v="1"/>
    <s v="music/rock"/>
    <n v="104"/>
    <n v="47.2727"/>
    <x v="4"/>
    <x v="11"/>
  </r>
  <r>
    <n v="1836"/>
    <s v="KICKSTART OUR &lt;+3"/>
    <s v="Help fund our 2013 Sound &amp; Lighting Touring rig!"/>
    <n v="5000"/>
    <n v="10017"/>
    <x v="0"/>
    <x v="0"/>
    <x v="0"/>
    <n v="1361129129"/>
    <n v="1359660329"/>
    <b v="0"/>
    <n v="55"/>
    <b v="1"/>
    <s v="music/rock"/>
    <n v="200"/>
    <n v="182.12729999999999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x v="0"/>
    <n v="1332029335"/>
    <n v="1326848935"/>
    <b v="0"/>
    <n v="30"/>
    <b v="1"/>
    <s v="music/rock"/>
    <n v="307"/>
    <n v="61.366700000000002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x v="0"/>
    <n v="1317438000"/>
    <n v="1314989557"/>
    <b v="0"/>
    <n v="28"/>
    <b v="1"/>
    <s v="music/rock"/>
    <n v="100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x v="0"/>
    <n v="1475342382"/>
    <n v="1472750382"/>
    <b v="0"/>
    <n v="45"/>
    <b v="1"/>
    <s v="music/rock"/>
    <n v="205"/>
    <n v="45.622199999999999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x v="0"/>
    <n v="1367902740"/>
    <n v="1366251510"/>
    <b v="0"/>
    <n v="13"/>
    <b v="1"/>
    <s v="music/rock"/>
    <n v="109"/>
    <n v="75.384600000000006"/>
    <x v="4"/>
    <x v="11"/>
  </r>
  <r>
    <n v="1841"/>
    <s v="Hydra Effect Debut EP"/>
    <s v="Hard Rock with a Positive Message. Help us fund, release and promote our debut EP!"/>
    <n v="2000"/>
    <n v="2035"/>
    <x v="0"/>
    <x v="0"/>
    <x v="0"/>
    <n v="1400561940"/>
    <n v="1397679445"/>
    <b v="0"/>
    <n v="40"/>
    <b v="1"/>
    <s v="music/rock"/>
    <n v="102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x v="0"/>
    <n v="1425275940"/>
    <n v="1422371381"/>
    <b v="0"/>
    <n v="21"/>
    <b v="1"/>
    <s v="music/rock"/>
    <n v="125"/>
    <n v="119.28570000000001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x v="0"/>
    <n v="1298245954"/>
    <n v="1295653954"/>
    <b v="0"/>
    <n v="134"/>
    <b v="1"/>
    <s v="music/rock"/>
    <n v="124"/>
    <n v="92.541899999999998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x v="0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d__x000d_Our Kickstarter Supporters get FIRST DIBS!_x000d__x000d_Here's our latest single release and a package deal you cannot ignore!"/>
    <n v="1000"/>
    <n v="1000"/>
    <x v="0"/>
    <x v="0"/>
    <x v="0"/>
    <n v="1466139300"/>
    <n v="1464854398"/>
    <b v="0"/>
    <n v="19"/>
    <b v="1"/>
    <s v="music/rock"/>
    <n v="100"/>
    <n v="52.631599999999999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x v="0"/>
    <n v="1355585777"/>
    <n v="1352993777"/>
    <b v="0"/>
    <n v="209"/>
    <b v="1"/>
    <s v="music/rock"/>
    <n v="138"/>
    <n v="98.990399999999994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x v="0"/>
    <n v="1429594832"/>
    <n v="1427780432"/>
    <b v="0"/>
    <n v="38"/>
    <b v="1"/>
    <s v="music/rock"/>
    <n v="121"/>
    <n v="79.526300000000006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x v="0"/>
    <n v="1312095540"/>
    <n v="1306608888"/>
    <b v="0"/>
    <n v="24"/>
    <b v="1"/>
    <s v="music/rock"/>
    <n v="107"/>
    <n v="134.20830000000001"/>
    <x v="4"/>
    <x v="11"/>
  </r>
  <r>
    <n v="1849"/>
    <s v="Release the Skyline Album"/>
    <s v="Release the Skylines is a small, local Cleveland metal band looking to record an album."/>
    <n v="300"/>
    <n v="301"/>
    <x v="0"/>
    <x v="0"/>
    <x v="0"/>
    <n v="1350505059"/>
    <n v="1347913059"/>
    <b v="0"/>
    <n v="8"/>
    <b v="1"/>
    <s v="music/rock"/>
    <n v="100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x v="0"/>
    <n v="1405033300"/>
    <n v="1402441300"/>
    <b v="0"/>
    <n v="179"/>
    <b v="1"/>
    <s v="music/rock"/>
    <n v="102"/>
    <n v="51.044699999999999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x v="0"/>
    <n v="1406509200"/>
    <n v="1404769538"/>
    <b v="0"/>
    <n v="26"/>
    <b v="1"/>
    <s v="music/rock"/>
    <n v="100"/>
    <n v="50.038499999999999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x v="0"/>
    <n v="1429920000"/>
    <n v="1426703452"/>
    <b v="0"/>
    <n v="131"/>
    <b v="1"/>
    <s v="music/rock"/>
    <n v="117"/>
    <n v="133.93129999999999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x v="0"/>
    <n v="1352860017"/>
    <n v="1348536417"/>
    <b v="0"/>
    <n v="14"/>
    <b v="1"/>
    <s v="music/rock"/>
    <n v="102"/>
    <n v="58.21430000000000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x v="0"/>
    <n v="1369355437"/>
    <n v="1366763437"/>
    <b v="0"/>
    <n v="174"/>
    <b v="1"/>
    <s v="music/rock"/>
    <n v="102"/>
    <n v="88.037599999999998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x v="5"/>
    <n v="1389012940"/>
    <n v="1385124940"/>
    <b v="0"/>
    <n v="191"/>
    <b v="1"/>
    <s v="music/rock"/>
    <n v="154"/>
    <n v="70.576800000000006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x v="0"/>
    <n v="1405715472"/>
    <n v="1403901072"/>
    <b v="0"/>
    <n v="38"/>
    <b v="1"/>
    <s v="music/rock"/>
    <n v="101"/>
    <n v="53.28949999999999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x v="0"/>
    <n v="1410546413"/>
    <n v="1407954413"/>
    <b v="0"/>
    <n v="22"/>
    <b v="1"/>
    <s v="music/rock"/>
    <n v="100"/>
    <n v="136.36359999999999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x v="0"/>
    <n v="1324014521"/>
    <n v="1318826921"/>
    <b v="0"/>
    <n v="149"/>
    <b v="1"/>
    <s v="music/rock"/>
    <n v="109"/>
    <n v="40.5473"/>
    <x v="4"/>
    <x v="11"/>
  </r>
  <r>
    <n v="1859"/>
    <s v="Queen Kwong Tour to London and Paris"/>
    <s v="Queen Kwong is going ON TOUR to London and Paris!"/>
    <n v="3000"/>
    <n v="3955"/>
    <x v="0"/>
    <x v="0"/>
    <x v="0"/>
    <n v="1316716129"/>
    <n v="1314124129"/>
    <b v="0"/>
    <n v="56"/>
    <b v="1"/>
    <s v="music/rock"/>
    <n v="132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x v="0"/>
    <n v="1391706084"/>
    <n v="1389891684"/>
    <b v="0"/>
    <n v="19"/>
    <b v="1"/>
    <s v="music/rock"/>
    <n v="133"/>
    <n v="52.684199999999997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x v="1"/>
    <n v="1422256341"/>
    <n v="1419664341"/>
    <b v="0"/>
    <n v="0"/>
    <b v="0"/>
    <s v="games/mobile games"/>
    <n v="0"/>
    <s v="no backers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x v="0"/>
    <n v="1488958200"/>
    <n v="1484912974"/>
    <b v="0"/>
    <n v="16"/>
    <b v="0"/>
    <s v="games/mobile games"/>
    <n v="8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x v="0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x v="0"/>
    <n v="1399223500"/>
    <n v="1396631500"/>
    <b v="0"/>
    <n v="48"/>
    <b v="0"/>
    <s v="games/mobile games"/>
    <n v="43"/>
    <n v="58.083300000000001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x v="1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x v="0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x v="0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x v="0"/>
    <n v="1450166340"/>
    <n v="1448044925"/>
    <b v="0"/>
    <n v="17"/>
    <b v="0"/>
    <s v="games/mobile games"/>
    <n v="5"/>
    <n v="71.588200000000001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x v="0"/>
    <n v="1483488249"/>
    <n v="1480896249"/>
    <b v="0"/>
    <n v="0"/>
    <b v="0"/>
    <s v="games/mobile games"/>
    <n v="0"/>
    <s v="no backers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x v="0"/>
    <n v="1454213820"/>
    <n v="1451723535"/>
    <b v="0"/>
    <n v="11"/>
    <b v="0"/>
    <s v="games/mobile games"/>
    <n v="10"/>
    <n v="32.818199999999997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x v="0"/>
    <n v="1416512901"/>
    <n v="1413053301"/>
    <b v="0"/>
    <n v="95"/>
    <b v="0"/>
    <s v="games/mobile games"/>
    <n v="72"/>
    <n v="49.1158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x v="0"/>
    <n v="1435633602"/>
    <n v="1433041602"/>
    <b v="0"/>
    <n v="13"/>
    <b v="0"/>
    <s v="games/mobile games"/>
    <n v="1"/>
    <n v="16.307700000000001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x v="5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x v="0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x v="0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x v="2"/>
    <n v="1402901405"/>
    <n v="1400309405"/>
    <b v="0"/>
    <n v="0"/>
    <b v="0"/>
    <s v="games/mobile games"/>
    <n v="0"/>
    <s v="no backers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x v="0"/>
    <n v="1425170525"/>
    <n v="1422664925"/>
    <b v="0"/>
    <n v="0"/>
    <b v="0"/>
    <s v="games/mobile games"/>
    <n v="0"/>
    <s v="no backers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x v="2"/>
    <n v="1402618355"/>
    <n v="1400026355"/>
    <b v="0"/>
    <n v="0"/>
    <b v="0"/>
    <s v="games/mobile games"/>
    <n v="0"/>
    <s v="no backers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x v="3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x v="1"/>
    <n v="1459341380"/>
    <n v="1456839380"/>
    <b v="0"/>
    <n v="24"/>
    <b v="0"/>
    <s v="games/mobile games"/>
    <n v="20"/>
    <n v="41.833300000000001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x v="0"/>
    <n v="1425955189"/>
    <n v="1423366789"/>
    <b v="0"/>
    <n v="70"/>
    <b v="1"/>
    <s v="music/indie rock"/>
    <n v="173"/>
    <n v="49.338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x v="0"/>
    <n v="1341964080"/>
    <n v="1339109212"/>
    <b v="0"/>
    <n v="81"/>
    <b v="1"/>
    <s v="music/indie rock"/>
    <n v="101"/>
    <n v="41.728400000000001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x v="0"/>
    <n v="1333921508"/>
    <n v="1331333108"/>
    <b v="0"/>
    <n v="32"/>
    <b v="1"/>
    <s v="music/indie rock"/>
    <n v="105"/>
    <n v="32.71880000000000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x v="0"/>
    <n v="1354017600"/>
    <n v="1350967535"/>
    <b v="0"/>
    <n v="26"/>
    <b v="1"/>
    <s v="music/indie rock"/>
    <n v="135"/>
    <n v="51.961500000000001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x v="0"/>
    <n v="1344636000"/>
    <n v="1341800110"/>
    <b v="0"/>
    <n v="105"/>
    <b v="1"/>
    <s v="music/indie rock"/>
    <n v="116"/>
    <n v="50.685699999999997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x v="0"/>
    <n v="1415832338"/>
    <n v="1413236738"/>
    <b v="0"/>
    <n v="29"/>
    <b v="1"/>
    <s v="music/indie rock"/>
    <n v="102"/>
    <n v="42.241399999999999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x v="3"/>
    <n v="1449178200"/>
    <n v="1447614732"/>
    <b v="0"/>
    <n v="8"/>
    <b v="1"/>
    <s v="music/indie rock"/>
    <n v="111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x v="0"/>
    <n v="1275368340"/>
    <n v="1272692732"/>
    <b v="0"/>
    <n v="89"/>
    <b v="1"/>
    <s v="music/indie rock"/>
    <n v="166"/>
    <n v="46.651699999999998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x v="0"/>
    <n v="1363024946"/>
    <n v="1359140546"/>
    <b v="0"/>
    <n v="44"/>
    <b v="1"/>
    <s v="music/indie rock"/>
    <n v="107"/>
    <n v="48.45450000000000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x v="0"/>
    <n v="1355597528"/>
    <n v="1353005528"/>
    <b v="0"/>
    <n v="246"/>
    <b v="1"/>
    <s v="music/indie rock"/>
    <n v="145"/>
    <n v="70.528999999999996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x v="0"/>
    <n v="1279778400"/>
    <n v="1275851354"/>
    <b v="0"/>
    <n v="120"/>
    <b v="1"/>
    <s v="music/indie rock"/>
    <n v="106"/>
    <n v="87.958299999999994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x v="0"/>
    <n v="1307459881"/>
    <n v="1304867881"/>
    <b v="0"/>
    <n v="26"/>
    <b v="1"/>
    <s v="music/indie rock"/>
    <n v="137"/>
    <n v="26.269200000000001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x v="0"/>
    <n v="1302926340"/>
    <n v="1301524585"/>
    <b v="0"/>
    <n v="45"/>
    <b v="1"/>
    <s v="music/indie rock"/>
    <n v="104"/>
    <n v="57.777799999999999"/>
    <x v="4"/>
    <x v="14"/>
  </r>
  <r>
    <n v="1894"/>
    <s v="Help me release my first 3 song EP!!"/>
    <s v="Im trying to raise $1000 for a 3 song EP in a studio!"/>
    <n v="1000"/>
    <n v="1145"/>
    <x v="0"/>
    <x v="0"/>
    <x v="0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x v="0"/>
    <n v="1445363722"/>
    <n v="1442771722"/>
    <b v="0"/>
    <n v="47"/>
    <b v="1"/>
    <s v="music/indie rock"/>
    <n v="102"/>
    <n v="196.3403999999999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x v="0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x v="0"/>
    <n v="1393966800"/>
    <n v="1392040806"/>
    <b v="0"/>
    <n v="183"/>
    <b v="1"/>
    <s v="music/indie rock"/>
    <n v="102"/>
    <n v="35.551900000000003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x v="0"/>
    <n v="1454349600"/>
    <n v="1451277473"/>
    <b v="0"/>
    <n v="21"/>
    <b v="1"/>
    <s v="music/indie rock"/>
    <n v="145"/>
    <n v="68.8095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x v="0"/>
    <n v="1427319366"/>
    <n v="1424730966"/>
    <b v="0"/>
    <n v="42"/>
    <b v="1"/>
    <s v="music/indie rock"/>
    <n v="133"/>
    <n v="28.571400000000001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x v="0"/>
    <n v="1349517540"/>
    <n v="1347137731"/>
    <b v="0"/>
    <n v="54"/>
    <b v="1"/>
    <s v="music/indie rock"/>
    <n v="109"/>
    <n v="50.631700000000002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x v="1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x v="3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x v="0"/>
    <n v="1485541791"/>
    <n v="1480357791"/>
    <b v="0"/>
    <n v="41"/>
    <b v="0"/>
    <s v="technology/gadgets"/>
    <n v="47"/>
    <n v="34.0976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x v="0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x v="0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x v="0"/>
    <n v="1466697983"/>
    <n v="1464105983"/>
    <b v="0"/>
    <n v="99"/>
    <b v="0"/>
    <s v="technology/gadgets"/>
    <n v="43"/>
    <n v="215.95959999999999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x v="0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x v="0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x v="0"/>
    <n v="1414059479"/>
    <n v="1411467479"/>
    <b v="0"/>
    <n v="38"/>
    <b v="0"/>
    <s v="technology/gadgets"/>
    <n v="14"/>
    <n v="129.97370000000001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x v="3"/>
    <n v="1446331500"/>
    <n v="1442531217"/>
    <b v="0"/>
    <n v="285"/>
    <b v="0"/>
    <s v="technology/gadgets"/>
    <n v="39"/>
    <n v="117.4946999999999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x v="4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x v="0"/>
    <n v="1433395560"/>
    <n v="1430803560"/>
    <b v="0"/>
    <n v="42"/>
    <b v="0"/>
    <s v="technology/gadgets"/>
    <n v="59"/>
    <n v="70.595200000000006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x v="1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x v="0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x v="0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x v="0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x v="6"/>
    <n v="1486708133"/>
    <n v="1484116133"/>
    <b v="0"/>
    <n v="70"/>
    <b v="0"/>
    <s v="technology/gadgets"/>
    <n v="53"/>
    <n v="2928.9286000000002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x v="0"/>
    <n v="1407869851"/>
    <n v="1404845851"/>
    <b v="0"/>
    <n v="9"/>
    <b v="0"/>
    <s v="technology/gadgets"/>
    <n v="1"/>
    <n v="28.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x v="0"/>
    <n v="1432069249"/>
    <n v="1429477249"/>
    <b v="0"/>
    <n v="8"/>
    <b v="0"/>
    <s v="technology/gadgets"/>
    <n v="47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x v="1"/>
    <n v="1445468400"/>
    <n v="1443042061"/>
    <b v="0"/>
    <n v="105"/>
    <b v="0"/>
    <s v="technology/gadgets"/>
    <n v="43"/>
    <n v="40.981000000000002"/>
    <x v="2"/>
    <x v="29"/>
  </r>
  <r>
    <n v="1921"/>
    <s v="The Fine Spirits are making an album!"/>
    <s v="The Fine Spirits are making an album, but we need your help!"/>
    <n v="1500"/>
    <n v="2052"/>
    <x v="0"/>
    <x v="0"/>
    <x v="0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x v="0"/>
    <n v="1386828507"/>
    <n v="1384236507"/>
    <b v="0"/>
    <n v="64"/>
    <b v="1"/>
    <s v="music/indie rock"/>
    <n v="116"/>
    <n v="36.10940000000000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x v="0"/>
    <n v="1317099540"/>
    <n v="1313612532"/>
    <b v="0"/>
    <n v="13"/>
    <b v="1"/>
    <s v="music/indie rock"/>
    <n v="241"/>
    <n v="23.1538"/>
    <x v="4"/>
    <x v="14"/>
  </r>
  <r>
    <n v="1924"/>
    <s v="The 'Songs from the Bookmark' Sessions"/>
    <s v="We are recording a cd of Songs- About life and love_x000d_from the perspective a conscious country girl_x000d_living in the city."/>
    <n v="3000"/>
    <n v="3432"/>
    <x v="0"/>
    <x v="0"/>
    <x v="0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x v="0"/>
    <n v="1381449600"/>
    <n v="1379540288"/>
    <b v="0"/>
    <n v="52"/>
    <b v="1"/>
    <s v="music/indie rock"/>
    <n v="110"/>
    <n v="31.826899999999998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x v="0"/>
    <n v="1288657560"/>
    <n v="1286319256"/>
    <b v="0"/>
    <n v="107"/>
    <b v="1"/>
    <s v="music/indie rock"/>
    <n v="195"/>
    <n v="27.389600000000002"/>
    <x v="4"/>
    <x v="14"/>
  </r>
  <r>
    <n v="1927"/>
    <s v="GBS Detroit Presents Hampshire"/>
    <s v="Hampshire is headed to GBS Detroit."/>
    <n v="600"/>
    <n v="620"/>
    <x v="0"/>
    <x v="0"/>
    <x v="0"/>
    <n v="1331182740"/>
    <n v="1329856839"/>
    <b v="0"/>
    <n v="11"/>
    <b v="1"/>
    <s v="music/indie rock"/>
    <n v="103"/>
    <n v="56.363599999999998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x v="0"/>
    <n v="1367940794"/>
    <n v="1365348794"/>
    <b v="0"/>
    <n v="34"/>
    <b v="1"/>
    <s v="music/indie rock"/>
    <n v="103"/>
    <n v="77.352900000000005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x v="0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x v="0"/>
    <n v="1373203482"/>
    <n v="1368019482"/>
    <b v="0"/>
    <n v="26"/>
    <b v="1"/>
    <s v="music/indie rock"/>
    <n v="127"/>
    <n v="48.846200000000003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x v="0"/>
    <n v="1337657400"/>
    <n v="1336512309"/>
    <b v="0"/>
    <n v="50"/>
    <b v="1"/>
    <s v="music/indie rock"/>
    <n v="12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x v="0"/>
    <n v="1327433173"/>
    <n v="1325618773"/>
    <b v="0"/>
    <n v="80"/>
    <b v="1"/>
    <s v="music/indie rock"/>
    <n v="107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x v="0"/>
    <n v="1411787307"/>
    <n v="1409195307"/>
    <b v="0"/>
    <n v="110"/>
    <b v="1"/>
    <s v="music/indie rock"/>
    <n v="172"/>
    <n v="94.054500000000004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x v="0"/>
    <n v="1324789200"/>
    <n v="1321649321"/>
    <b v="0"/>
    <n v="77"/>
    <b v="1"/>
    <s v="music/indie rock"/>
    <n v="124"/>
    <n v="80.27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x v="0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x v="0"/>
    <n v="1323151140"/>
    <n v="1320528070"/>
    <b v="0"/>
    <n v="145"/>
    <b v="1"/>
    <s v="music/indie rock"/>
    <n v="117"/>
    <n v="60.268999999999998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x v="0"/>
    <n v="1339732740"/>
    <n v="1338346281"/>
    <b v="0"/>
    <n v="29"/>
    <b v="1"/>
    <s v="music/indie rock"/>
    <n v="187"/>
    <n v="38.740299999999998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x v="0"/>
    <n v="1372741200"/>
    <n v="1370067231"/>
    <b v="0"/>
    <n v="114"/>
    <b v="1"/>
    <s v="music/indie rock"/>
    <n v="116"/>
    <n v="152.54390000000001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x v="0"/>
    <n v="1362955108"/>
    <n v="1360366708"/>
    <b v="0"/>
    <n v="96"/>
    <b v="1"/>
    <s v="music/indie rock"/>
    <n v="111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x v="0"/>
    <n v="1308110340"/>
    <n v="1304770233"/>
    <b v="0"/>
    <n v="31"/>
    <b v="1"/>
    <s v="music/indie rock"/>
    <n v="171"/>
    <n v="35.8387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x v="0"/>
    <n v="1400137131"/>
    <n v="1397545131"/>
    <b v="1"/>
    <n v="4883"/>
    <b v="1"/>
    <s v="technology/hardware"/>
    <n v="126"/>
    <n v="64.570099999999996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x v="0"/>
    <n v="1309809140"/>
    <n v="1302033140"/>
    <b v="1"/>
    <n v="95"/>
    <b v="1"/>
    <s v="technology/hardware"/>
    <n v="138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x v="0"/>
    <n v="1470896916"/>
    <n v="1467008916"/>
    <b v="1"/>
    <n v="2478"/>
    <b v="1"/>
    <s v="technology/hardware"/>
    <n v="1705"/>
    <n v="68.81560000000000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x v="0"/>
    <n v="1398952890"/>
    <n v="1396360890"/>
    <b v="1"/>
    <n v="1789"/>
    <b v="1"/>
    <s v="technology/hardware"/>
    <n v="788"/>
    <n v="176.200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x v="3"/>
    <n v="1436680958"/>
    <n v="1433224958"/>
    <b v="1"/>
    <n v="680"/>
    <b v="1"/>
    <s v="technology/hardware"/>
    <n v="348"/>
    <n v="511.7912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x v="0"/>
    <n v="1397961361"/>
    <n v="1392780961"/>
    <b v="1"/>
    <n v="70"/>
    <b v="1"/>
    <s v="technology/hardware"/>
    <n v="150"/>
    <n v="160.44290000000001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x v="0"/>
    <n v="1258955940"/>
    <n v="1255730520"/>
    <b v="1"/>
    <n v="23"/>
    <b v="1"/>
    <s v="technology/hardware"/>
    <n v="101"/>
    <n v="35.003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x v="0"/>
    <n v="1465232520"/>
    <n v="1460557809"/>
    <b v="1"/>
    <n v="4245"/>
    <b v="1"/>
    <s v="technology/hardware"/>
    <n v="800"/>
    <n v="188.5067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x v="1"/>
    <n v="1404986951"/>
    <n v="1402394951"/>
    <b v="1"/>
    <n v="943"/>
    <b v="1"/>
    <s v="technology/hardware"/>
    <n v="106"/>
    <n v="56.204999999999998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x v="0"/>
    <n v="1303446073"/>
    <n v="1300767673"/>
    <b v="1"/>
    <n v="1876"/>
    <b v="1"/>
    <s v="technology/hardware"/>
    <n v="201"/>
    <n v="51.305399999999999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x v="0"/>
    <n v="1478516737"/>
    <n v="1475921137"/>
    <b v="1"/>
    <n v="834"/>
    <b v="1"/>
    <s v="technology/hardware"/>
    <n v="212"/>
    <n v="127.36450000000001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x v="5"/>
    <n v="1381934015"/>
    <n v="1378737215"/>
    <b v="1"/>
    <n v="682"/>
    <b v="1"/>
    <s v="technology/hardware"/>
    <n v="198"/>
    <n v="101.8553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x v="0"/>
    <n v="1330657200"/>
    <n v="1328158065"/>
    <b v="1"/>
    <n v="147"/>
    <b v="1"/>
    <s v="technology/hardware"/>
    <n v="226"/>
    <n v="230.55779999999999"/>
    <x v="2"/>
    <x v="30"/>
  </r>
  <r>
    <n v="1954"/>
    <s v="Orison â€“ Rethink the Power of Energy"/>
    <s v="The First Home Battery System You Simply Plug in to Install"/>
    <n v="50000"/>
    <n v="349474"/>
    <x v="0"/>
    <x v="0"/>
    <x v="0"/>
    <n v="1457758800"/>
    <n v="1453730176"/>
    <b v="1"/>
    <n v="415"/>
    <b v="1"/>
    <s v="technology/hardware"/>
    <n v="699"/>
    <n v="842.10599999999999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x v="0"/>
    <n v="1337799600"/>
    <n v="1334989881"/>
    <b v="1"/>
    <n v="290"/>
    <b v="1"/>
    <s v="technology/hardware"/>
    <n v="399"/>
    <n v="577.2758999999999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x v="0"/>
    <n v="1429391405"/>
    <n v="1425507005"/>
    <b v="1"/>
    <n v="365"/>
    <b v="1"/>
    <s v="technology/hardware"/>
    <n v="294"/>
    <n v="483.34249999999997"/>
    <x v="2"/>
    <x v="30"/>
  </r>
  <r>
    <n v="1957"/>
    <s v="freeSoC and freeSoC Mini"/>
    <s v="An open hardware platform for the best microcontroller in the world."/>
    <n v="30000"/>
    <n v="50251.41"/>
    <x v="0"/>
    <x v="0"/>
    <x v="0"/>
    <n v="1351304513"/>
    <n v="1348712513"/>
    <b v="1"/>
    <n v="660"/>
    <b v="1"/>
    <s v="technology/hardware"/>
    <n v="168"/>
    <n v="76.138499999999993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x v="0"/>
    <n v="1364078561"/>
    <n v="1361490161"/>
    <b v="1"/>
    <n v="1356"/>
    <b v="1"/>
    <s v="technology/hardware"/>
    <n v="1436"/>
    <n v="74.107699999999994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x v="0"/>
    <n v="1412121600"/>
    <n v="1408565860"/>
    <b v="1"/>
    <n v="424"/>
    <b v="1"/>
    <s v="technology/hardware"/>
    <n v="157"/>
    <n v="36.965699999999998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x v="9"/>
    <n v="1419151341"/>
    <n v="1416559341"/>
    <b v="1"/>
    <n v="33"/>
    <b v="1"/>
    <s v="technology/hardware"/>
    <n v="118"/>
    <n v="2500.9697000000001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x v="0"/>
    <n v="1349495940"/>
    <n v="1346042417"/>
    <b v="1"/>
    <n v="1633"/>
    <b v="1"/>
    <s v="technology/hardware"/>
    <n v="1105"/>
    <n v="67.690200000000004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x v="0"/>
    <n v="1400006636"/>
    <n v="1397414636"/>
    <b v="1"/>
    <n v="306"/>
    <b v="1"/>
    <s v="technology/hardware"/>
    <n v="193"/>
    <n v="63.0474000000000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x v="1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x v="3"/>
    <n v="1461306772"/>
    <n v="1458714772"/>
    <b v="1"/>
    <n v="1281"/>
    <b v="1"/>
    <s v="technology/hardware"/>
    <n v="260"/>
    <n v="180.751900000000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x v="0"/>
    <n v="1326330000"/>
    <n v="1324433310"/>
    <b v="1"/>
    <n v="103"/>
    <b v="1"/>
    <s v="technology/hardware"/>
    <n v="262"/>
    <n v="127.32040000000001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x v="0"/>
    <n v="1408021098"/>
    <n v="1405429098"/>
    <b v="1"/>
    <n v="1513"/>
    <b v="1"/>
    <s v="technology/hardware"/>
    <n v="207"/>
    <n v="136.6444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x v="0"/>
    <n v="1398959729"/>
    <n v="1396367729"/>
    <b v="1"/>
    <n v="405"/>
    <b v="1"/>
    <s v="technology/hardware"/>
    <n v="370"/>
    <n v="182.78020000000001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x v="0"/>
    <n v="1480777515"/>
    <n v="1478095515"/>
    <b v="1"/>
    <n v="510"/>
    <b v="1"/>
    <s v="technology/hardware"/>
    <n v="285"/>
    <n v="279.3784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x v="1"/>
    <n v="1470423668"/>
    <n v="1467831668"/>
    <b v="1"/>
    <n v="1887"/>
    <b v="1"/>
    <s v="technology/hardware"/>
    <n v="579"/>
    <n v="61.375700000000002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x v="0"/>
    <n v="1366429101"/>
    <n v="1361248701"/>
    <b v="1"/>
    <n v="701"/>
    <b v="1"/>
    <s v="technology/hardware"/>
    <n v="1132"/>
    <n v="80.72750000000000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x v="0"/>
    <n v="1384488000"/>
    <n v="1381752061"/>
    <b v="1"/>
    <n v="3863"/>
    <b v="1"/>
    <s v="technology/hardware"/>
    <n v="263"/>
    <n v="272.35590000000002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x v="0"/>
    <n v="1353201444"/>
    <n v="1350605844"/>
    <b v="1"/>
    <n v="238"/>
    <b v="1"/>
    <s v="technology/hardware"/>
    <n v="674"/>
    <n v="70.8486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x v="0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x v="1"/>
    <n v="1376899269"/>
    <n v="1371715269"/>
    <b v="1"/>
    <n v="402"/>
    <b v="1"/>
    <s v="technology/hardware"/>
    <n v="375"/>
    <n v="186.81389999999999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x v="0"/>
    <n v="1362938851"/>
    <n v="1360346851"/>
    <b v="1"/>
    <n v="253"/>
    <b v="1"/>
    <s v="technology/hardware"/>
    <n v="209"/>
    <n v="131.989499999999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x v="1"/>
    <n v="1373751325"/>
    <n v="1371159325"/>
    <b v="1"/>
    <n v="473"/>
    <b v="1"/>
    <s v="technology/hardware"/>
    <n v="347"/>
    <n v="29.3108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x v="0"/>
    <n v="1450511940"/>
    <n v="1446527540"/>
    <b v="1"/>
    <n v="821"/>
    <b v="1"/>
    <s v="technology/hardware"/>
    <n v="402"/>
    <n v="245.02440000000001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x v="0"/>
    <n v="1339484400"/>
    <n v="1336627492"/>
    <b v="1"/>
    <n v="388"/>
    <b v="1"/>
    <s v="technology/hardware"/>
    <n v="1027"/>
    <n v="1323.2539999999999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x v="0"/>
    <n v="1447909140"/>
    <n v="1444734146"/>
    <b v="1"/>
    <n v="813"/>
    <b v="1"/>
    <s v="technology/hardware"/>
    <n v="115"/>
    <n v="282.65969999999999"/>
    <x v="2"/>
    <x v="30"/>
  </r>
  <r>
    <n v="1980"/>
    <s v="YOUMO - Your Smart Modular Power Strip"/>
    <s v="Multi-power charging that is smarter, stylish and designed for you."/>
    <n v="50000"/>
    <n v="177412.01"/>
    <x v="0"/>
    <x v="12"/>
    <x v="3"/>
    <n v="1459684862"/>
    <n v="1456232462"/>
    <b v="1"/>
    <n v="1945"/>
    <b v="1"/>
    <s v="technology/hardware"/>
    <n v="355"/>
    <n v="91.214399999999998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x v="5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x v="6"/>
    <n v="1480863887"/>
    <n v="1478268287"/>
    <b v="0"/>
    <n v="0"/>
    <b v="0"/>
    <s v="photography/people"/>
    <n v="0"/>
    <s v="no backers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x v="0"/>
    <n v="1472799600"/>
    <n v="1470874618"/>
    <b v="0"/>
    <n v="16"/>
    <b v="0"/>
    <s v="photography/people"/>
    <n v="4"/>
    <n v="88.6875"/>
    <x v="8"/>
    <x v="31"/>
  </r>
  <r>
    <n v="1984"/>
    <s v="Love Locks - a photographic journey"/>
    <s v="Does love lasts longer than &quot;Love Locks&quot; ?_x000d__x000d_A photographic journey into the lives of these 'love-locked' couples."/>
    <n v="15000"/>
    <n v="3172"/>
    <x v="2"/>
    <x v="0"/>
    <x v="0"/>
    <n v="1417377481"/>
    <n v="1412189881"/>
    <b v="0"/>
    <n v="7"/>
    <b v="0"/>
    <s v="photography/people"/>
    <n v="21"/>
    <n v="453.1429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x v="1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x v="1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x v="1"/>
    <n v="1425223276"/>
    <n v="1422631276"/>
    <b v="0"/>
    <n v="28"/>
    <b v="0"/>
    <s v="photography/people"/>
    <n v="42"/>
    <n v="83.428600000000003"/>
    <x v="8"/>
    <x v="31"/>
  </r>
  <r>
    <n v="1988"/>
    <s v="Phillip Michael Photography"/>
    <s v="Expressing art in an image!"/>
    <n v="6000"/>
    <n v="25"/>
    <x v="2"/>
    <x v="0"/>
    <x v="0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x v="0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x v="0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x v="0"/>
    <n v="1435958786"/>
    <n v="1434144386"/>
    <b v="0"/>
    <n v="3"/>
    <b v="0"/>
    <s v="photography/people"/>
    <n v="7"/>
    <n v="46.666699999999999"/>
    <x v="8"/>
    <x v="31"/>
  </r>
  <r>
    <n v="1992"/>
    <s v="The Wonderful World of Princes &amp; Princesses"/>
    <s v="A complete revamp of all the Disney Princes &amp; Princesses!"/>
    <n v="1500"/>
    <n v="2"/>
    <x v="2"/>
    <x v="0"/>
    <x v="0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x v="1"/>
    <n v="1450706837"/>
    <n v="1448114837"/>
    <b v="0"/>
    <n v="0"/>
    <b v="0"/>
    <s v="photography/people"/>
    <n v="0"/>
    <s v="no backers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x v="0"/>
    <n v="1481072942"/>
    <n v="1475885342"/>
    <b v="0"/>
    <n v="0"/>
    <b v="0"/>
    <s v="photography/people"/>
    <n v="0"/>
    <s v="no backers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x v="5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x v="0"/>
    <n v="1405021211"/>
    <n v="1402429211"/>
    <b v="0"/>
    <n v="0"/>
    <b v="0"/>
    <s v="photography/people"/>
    <n v="0"/>
    <s v="no backers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x v="0"/>
    <n v="1409091612"/>
    <n v="1406499612"/>
    <b v="0"/>
    <n v="0"/>
    <b v="0"/>
    <s v="photography/people"/>
    <n v="0"/>
    <s v="no backers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x v="0"/>
    <n v="1406861438"/>
    <n v="1402973438"/>
    <b v="0"/>
    <n v="3"/>
    <b v="0"/>
    <s v="photography/people"/>
    <n v="26"/>
    <n v="218.33330000000001"/>
    <x v="8"/>
    <x v="31"/>
  </r>
  <r>
    <n v="1999"/>
    <s v="Planet Venus"/>
    <s v="This is a portrait photo project aiming to inspire women to explore themselves and live their passion"/>
    <n v="31000"/>
    <n v="236"/>
    <x v="2"/>
    <x v="1"/>
    <x v="1"/>
    <n v="1415882108"/>
    <n v="1413286508"/>
    <b v="0"/>
    <n v="7"/>
    <b v="0"/>
    <s v="photography/people"/>
    <n v="1"/>
    <n v="33.71430000000000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x v="5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x v="3"/>
    <n v="1434139200"/>
    <n v="1431406916"/>
    <b v="1"/>
    <n v="1637"/>
    <b v="1"/>
    <s v="technology/hardware"/>
    <n v="382"/>
    <n v="128.387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x v="0"/>
    <n v="1485191143"/>
    <n v="1482599143"/>
    <b v="1"/>
    <n v="1375"/>
    <b v="1"/>
    <s v="technology/hardware"/>
    <n v="217"/>
    <n v="78.834299999999999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x v="0"/>
    <n v="1278111600"/>
    <n v="1276830052"/>
    <b v="1"/>
    <n v="17"/>
    <b v="1"/>
    <s v="technology/hardware"/>
    <n v="312"/>
    <n v="91.764700000000005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x v="0"/>
    <n v="1405002663"/>
    <n v="1402410663"/>
    <b v="1"/>
    <n v="354"/>
    <b v="1"/>
    <s v="technology/hardware"/>
    <n v="234"/>
    <n v="331.10239999999999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x v="0"/>
    <n v="1381895940"/>
    <n v="1379532618"/>
    <b v="1"/>
    <n v="191"/>
    <b v="1"/>
    <s v="technology/hardware"/>
    <n v="124"/>
    <n v="194.2619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x v="0"/>
    <n v="1417611645"/>
    <n v="1414584045"/>
    <b v="1"/>
    <n v="303"/>
    <b v="1"/>
    <s v="technology/hardware"/>
    <n v="248"/>
    <n v="408.9769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x v="0"/>
    <n v="1282622400"/>
    <n v="1276891586"/>
    <b v="1"/>
    <n v="137"/>
    <b v="1"/>
    <s v="technology/hardware"/>
    <n v="116"/>
    <n v="84.459299999999999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x v="0"/>
    <n v="1316442622"/>
    <n v="1312641022"/>
    <b v="1"/>
    <n v="41"/>
    <b v="1"/>
    <s v="technology/hardware"/>
    <n v="117"/>
    <n v="44.853700000000003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x v="3"/>
    <n v="1479890743"/>
    <n v="1476776743"/>
    <b v="1"/>
    <n v="398"/>
    <b v="1"/>
    <s v="technology/hardware"/>
    <n v="305"/>
    <n v="383.36430000000001"/>
    <x v="2"/>
    <x v="30"/>
  </r>
  <r>
    <n v="2010"/>
    <s v="Weighitz: Weigh Smarter"/>
    <s v="Weighitz are miniature smart scales designed to weigh anything in the home."/>
    <n v="30000"/>
    <n v="96015.9"/>
    <x v="0"/>
    <x v="0"/>
    <x v="0"/>
    <n v="1471564491"/>
    <n v="1468972491"/>
    <b v="1"/>
    <n v="1737"/>
    <b v="1"/>
    <s v="technology/hardware"/>
    <n v="320"/>
    <n v="55.27689999999999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x v="3"/>
    <n v="1452553200"/>
    <n v="1449650173"/>
    <b v="1"/>
    <n v="971"/>
    <b v="1"/>
    <s v="technology/hardware"/>
    <n v="820"/>
    <n v="422.0206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x v="0"/>
    <n v="1423165441"/>
    <n v="1420573441"/>
    <b v="1"/>
    <n v="183"/>
    <b v="1"/>
    <s v="technology/hardware"/>
    <n v="235"/>
    <n v="64.180300000000003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x v="0"/>
    <n v="1468019014"/>
    <n v="1462835014"/>
    <b v="1"/>
    <n v="4562"/>
    <b v="1"/>
    <s v="technology/hardware"/>
    <n v="495"/>
    <n v="173.577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x v="0"/>
    <n v="1364184539"/>
    <n v="1361250539"/>
    <b v="1"/>
    <n v="26457"/>
    <b v="1"/>
    <s v="technology/hardware"/>
    <n v="7814"/>
    <n v="88.601699999999994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x v="0"/>
    <n v="1315602163"/>
    <n v="1313010163"/>
    <b v="1"/>
    <n v="162"/>
    <b v="1"/>
    <s v="technology/hardware"/>
    <n v="113"/>
    <n v="50.222299999999997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x v="0"/>
    <n v="1362863299"/>
    <n v="1360271299"/>
    <b v="1"/>
    <n v="479"/>
    <b v="1"/>
    <s v="technology/hardware"/>
    <n v="922"/>
    <n v="192.388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x v="0"/>
    <n v="1332561600"/>
    <n v="1329873755"/>
    <b v="1"/>
    <n v="426"/>
    <b v="1"/>
    <s v="technology/hardware"/>
    <n v="125"/>
    <n v="73.4168999999999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x v="3"/>
    <n v="1439455609"/>
    <n v="1436863609"/>
    <b v="1"/>
    <n v="450"/>
    <b v="1"/>
    <s v="technology/hardware"/>
    <n v="102"/>
    <n v="147.68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x v="0"/>
    <n v="1474563621"/>
    <n v="1471971621"/>
    <b v="1"/>
    <n v="1780"/>
    <b v="1"/>
    <s v="technology/hardware"/>
    <n v="485"/>
    <n v="108.9685000000000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x v="0"/>
    <n v="1400108640"/>
    <n v="1396923624"/>
    <b v="1"/>
    <n v="122"/>
    <b v="1"/>
    <s v="technology/hardware"/>
    <n v="192"/>
    <n v="23.647500000000001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x v="0"/>
    <n v="1411522897"/>
    <n v="1407634897"/>
    <b v="1"/>
    <n v="95"/>
    <b v="1"/>
    <s v="technology/hardware"/>
    <n v="281"/>
    <n v="147.9473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x v="0"/>
    <n v="1465652372"/>
    <n v="1463060372"/>
    <b v="1"/>
    <n v="325"/>
    <b v="1"/>
    <s v="technology/hardware"/>
    <n v="125"/>
    <n v="385.0369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x v="0"/>
    <n v="1434017153"/>
    <n v="1431425153"/>
    <b v="1"/>
    <n v="353"/>
    <b v="1"/>
    <s v="technology/hardware"/>
    <n v="161"/>
    <n v="457.3908999999999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x v="0"/>
    <n v="1344826800"/>
    <n v="1341875544"/>
    <b v="1"/>
    <n v="105"/>
    <b v="1"/>
    <s v="technology/hardware"/>
    <n v="585"/>
    <n v="222.9905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x v="3"/>
    <n v="1433996746"/>
    <n v="1431404746"/>
    <b v="1"/>
    <n v="729"/>
    <b v="1"/>
    <s v="technology/hardware"/>
    <n v="201"/>
    <n v="220.7407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x v="0"/>
    <n v="1398052740"/>
    <n v="1394127585"/>
    <b v="1"/>
    <n v="454"/>
    <b v="1"/>
    <s v="technology/hardware"/>
    <n v="133"/>
    <n v="73.503900000000002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x v="0"/>
    <n v="1427740319"/>
    <n v="1423855919"/>
    <b v="1"/>
    <n v="539"/>
    <b v="1"/>
    <s v="technology/hardware"/>
    <n v="120"/>
    <n v="223.09649999999999"/>
    <x v="2"/>
    <x v="30"/>
  </r>
  <r>
    <n v="2028"/>
    <s v="Building the Open Source Bussard Fusion Reactor "/>
    <s v="Building an open source Bussard fusion reactor, aka the Polywell."/>
    <n v="3000"/>
    <n v="3785"/>
    <x v="0"/>
    <x v="0"/>
    <x v="0"/>
    <n v="1268690100"/>
    <n v="1265493806"/>
    <b v="1"/>
    <n v="79"/>
    <b v="1"/>
    <s v="technology/hardware"/>
    <n v="126"/>
    <n v="47.9114"/>
    <x v="2"/>
    <x v="30"/>
  </r>
  <r>
    <n v="2029"/>
    <s v="Lumin8 Pro"/>
    <s v="Lumin8 Pro is a fun and easy to use light controller that makes light dance to your favorite music."/>
    <n v="2500"/>
    <n v="9030"/>
    <x v="0"/>
    <x v="0"/>
    <x v="0"/>
    <n v="1409099481"/>
    <n v="1406507481"/>
    <b v="1"/>
    <n v="94"/>
    <b v="1"/>
    <s v="technology/hardware"/>
    <n v="361"/>
    <n v="96.063800000000001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x v="1"/>
    <n v="1354233296"/>
    <n v="1351641296"/>
    <b v="1"/>
    <n v="625"/>
    <b v="1"/>
    <s v="technology/hardware"/>
    <n v="226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x v="3"/>
    <n v="1420765200"/>
    <n v="1417506853"/>
    <b v="1"/>
    <n v="508"/>
    <b v="1"/>
    <s v="technology/hardware"/>
    <n v="120"/>
    <n v="118.4547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x v="0"/>
    <n v="1481778000"/>
    <n v="1479216874"/>
    <b v="1"/>
    <n v="531"/>
    <b v="1"/>
    <s v="technology/hardware"/>
    <n v="304"/>
    <n v="143.21469999999999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x v="0"/>
    <n v="1398477518"/>
    <n v="1395885518"/>
    <b v="1"/>
    <n v="158"/>
    <b v="1"/>
    <s v="technology/hardware"/>
    <n v="179"/>
    <n v="282.71519999999998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x v="0"/>
    <n v="1430981880"/>
    <n v="1426216033"/>
    <b v="1"/>
    <n v="508"/>
    <b v="1"/>
    <s v="technology/hardware"/>
    <n v="387"/>
    <n v="593.93619999999999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x v="0"/>
    <n v="1450486800"/>
    <n v="1446562807"/>
    <b v="1"/>
    <n v="644"/>
    <b v="1"/>
    <s v="technology/hardware"/>
    <n v="211"/>
    <n v="262.15699999999998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x v="0"/>
    <n v="1399668319"/>
    <n v="1397076319"/>
    <b v="1"/>
    <n v="848"/>
    <b v="1"/>
    <s v="technology/hardware"/>
    <n v="132"/>
    <n v="46.580800000000004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x v="0"/>
    <n v="1388383353"/>
    <n v="1383195753"/>
    <b v="1"/>
    <n v="429"/>
    <b v="1"/>
    <s v="technology/hardware"/>
    <n v="300"/>
    <n v="70.0411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x v="1"/>
    <n v="1372701600"/>
    <n v="1369895421"/>
    <b v="1"/>
    <n v="204"/>
    <b v="1"/>
    <s v="technology/hardware"/>
    <n v="421"/>
    <n v="164.9069000000000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x v="0"/>
    <n v="1480568340"/>
    <n v="1477996325"/>
    <b v="1"/>
    <n v="379"/>
    <b v="1"/>
    <s v="technology/hardware"/>
    <n v="136"/>
    <n v="449.26389999999998"/>
    <x v="2"/>
    <x v="30"/>
  </r>
  <r>
    <n v="2040"/>
    <s v="Programmable Capacitor"/>
    <s v="4.29 Billion+ Capacitor Combinations._x000d_No Coding Required."/>
    <n v="3000"/>
    <n v="7445.14"/>
    <x v="0"/>
    <x v="0"/>
    <x v="0"/>
    <n v="1384557303"/>
    <n v="1383257703"/>
    <b v="1"/>
    <n v="271"/>
    <b v="1"/>
    <s v="technology/hardware"/>
    <n v="248"/>
    <n v="27.472799999999999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x v="0"/>
    <n v="1478785027"/>
    <n v="1476189427"/>
    <b v="0"/>
    <n v="120"/>
    <b v="1"/>
    <s v="technology/hardware"/>
    <n v="182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x v="0"/>
    <n v="1453481974"/>
    <n v="1448297974"/>
    <b v="0"/>
    <n v="140"/>
    <b v="1"/>
    <s v="technology/hardware"/>
    <n v="124"/>
    <n v="88.23569999999999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x v="0"/>
    <n v="1481432340"/>
    <n v="1476764077"/>
    <b v="0"/>
    <n v="193"/>
    <b v="1"/>
    <s v="technology/hardware"/>
    <n v="506"/>
    <n v="36.3264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x v="0"/>
    <n v="1434212714"/>
    <n v="1431620714"/>
    <b v="0"/>
    <n v="180"/>
    <b v="1"/>
    <s v="technology/hardware"/>
    <n v="108"/>
    <n v="90.177800000000005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x v="0"/>
    <n v="1341799647"/>
    <n v="1339207647"/>
    <b v="0"/>
    <n v="263"/>
    <b v="1"/>
    <s v="technology/hardware"/>
    <n v="819"/>
    <n v="152.62360000000001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x v="0"/>
    <n v="1369282044"/>
    <n v="1366690044"/>
    <b v="0"/>
    <n v="217"/>
    <b v="1"/>
    <s v="technology/hardware"/>
    <n v="121"/>
    <n v="55.8065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x v="2"/>
    <n v="1429228800"/>
    <n v="1426714870"/>
    <b v="0"/>
    <n v="443"/>
    <b v="1"/>
    <s v="technology/hardware"/>
    <n v="103"/>
    <n v="227.85329999999999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x v="0"/>
    <n v="1369323491"/>
    <n v="1366731491"/>
    <b v="0"/>
    <n v="1373"/>
    <b v="1"/>
    <s v="technology/hardware"/>
    <n v="148"/>
    <n v="91.829899999999995"/>
    <x v="2"/>
    <x v="30"/>
  </r>
  <r>
    <n v="2049"/>
    <s v="LOCK8 - the World's First Smart Bike Lock"/>
    <s v="Keyless. Alarm secured. GPS tracking."/>
    <n v="50000"/>
    <n v="60095.35"/>
    <x v="0"/>
    <x v="1"/>
    <x v="1"/>
    <n v="1386025140"/>
    <n v="1382963963"/>
    <b v="0"/>
    <n v="742"/>
    <b v="1"/>
    <s v="technology/hardware"/>
    <n v="120"/>
    <n v="80.991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x v="0"/>
    <n v="1433036578"/>
    <n v="1429580578"/>
    <b v="0"/>
    <n v="170"/>
    <b v="1"/>
    <s v="technology/hardware"/>
    <n v="473"/>
    <n v="278.39409999999998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x v="0"/>
    <n v="1388017937"/>
    <n v="1385425937"/>
    <b v="0"/>
    <n v="242"/>
    <b v="1"/>
    <s v="technology/hardware"/>
    <n v="130"/>
    <n v="43.094999999999999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x v="0"/>
    <n v="1455933653"/>
    <n v="1452045653"/>
    <b v="0"/>
    <n v="541"/>
    <b v="1"/>
    <s v="technology/hardware"/>
    <n v="353"/>
    <n v="326.2921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x v="0"/>
    <n v="1448466551"/>
    <n v="1445870951"/>
    <b v="0"/>
    <n v="121"/>
    <b v="1"/>
    <s v="technology/hardware"/>
    <n v="101"/>
    <n v="41.7438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x v="1"/>
    <n v="1399033810"/>
    <n v="1396441810"/>
    <b v="0"/>
    <n v="621"/>
    <b v="1"/>
    <s v="technology/hardware"/>
    <n v="114"/>
    <n v="64.020899999999997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x v="0"/>
    <n v="1417579200"/>
    <n v="1415031043"/>
    <b v="0"/>
    <n v="101"/>
    <b v="1"/>
    <s v="technology/hardware"/>
    <n v="167"/>
    <n v="99.455399999999997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x v="0"/>
    <n v="1366222542"/>
    <n v="1363630542"/>
    <b v="0"/>
    <n v="554"/>
    <b v="1"/>
    <s v="technology/hardware"/>
    <n v="153"/>
    <n v="138.4945999999999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x v="1"/>
    <n v="1456487532"/>
    <n v="1453895532"/>
    <b v="0"/>
    <n v="666"/>
    <b v="1"/>
    <s v="technology/hardware"/>
    <n v="202"/>
    <n v="45.547800000000002"/>
    <x v="2"/>
    <x v="30"/>
  </r>
  <r>
    <n v="2058"/>
    <s v="Raspberry Pi Debug Clip"/>
    <s v="Making using the serial terminal on the Raspberry Pi as easy as Pi!"/>
    <n v="2560"/>
    <n v="4308"/>
    <x v="0"/>
    <x v="1"/>
    <x v="1"/>
    <n v="1425326400"/>
    <n v="1421916830"/>
    <b v="0"/>
    <n v="410"/>
    <b v="1"/>
    <s v="technology/hardware"/>
    <n v="168"/>
    <n v="10.50730000000000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x v="0"/>
    <n v="1454277540"/>
    <n v="1450880854"/>
    <b v="0"/>
    <n v="375"/>
    <b v="1"/>
    <s v="technology/hardware"/>
    <n v="143"/>
    <n v="114.765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x v="0"/>
    <n v="1406129150"/>
    <n v="1400945150"/>
    <b v="0"/>
    <n v="1364"/>
    <b v="1"/>
    <s v="technology/hardware"/>
    <n v="196"/>
    <n v="35.997100000000003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x v="0"/>
    <n v="1483208454"/>
    <n v="1480616454"/>
    <b v="0"/>
    <n v="35"/>
    <b v="1"/>
    <s v="technology/hardware"/>
    <n v="108"/>
    <n v="154.17140000000001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x v="7"/>
    <n v="1458807098"/>
    <n v="1456218698"/>
    <b v="0"/>
    <n v="203"/>
    <b v="1"/>
    <s v="technology/hardware"/>
    <n v="115"/>
    <n v="566.38919999999996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x v="3"/>
    <n v="1463333701"/>
    <n v="1460482501"/>
    <b v="0"/>
    <n v="49"/>
    <b v="1"/>
    <s v="technology/hardware"/>
    <n v="148"/>
    <n v="120.8571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x v="0"/>
    <n v="1370001600"/>
    <n v="1366879523"/>
    <b v="0"/>
    <n v="5812"/>
    <b v="1"/>
    <s v="technology/hardware"/>
    <n v="191"/>
    <n v="86.163799999999995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x v="1"/>
    <n v="1387958429"/>
    <n v="1385366429"/>
    <b v="0"/>
    <n v="1556"/>
    <b v="1"/>
    <s v="technology/hardware"/>
    <n v="199"/>
    <n v="51.21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x v="0"/>
    <n v="1408818683"/>
    <n v="1406226683"/>
    <b v="0"/>
    <n v="65"/>
    <b v="1"/>
    <s v="technology/hardware"/>
    <n v="219"/>
    <n v="67.261499999999998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x v="1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x v="0"/>
    <n v="1476994315"/>
    <n v="1474402315"/>
    <b v="0"/>
    <n v="76"/>
    <b v="1"/>
    <s v="technology/hardware"/>
    <n v="105"/>
    <n v="346.13119999999998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x v="0"/>
    <n v="1451776791"/>
    <n v="1449098391"/>
    <b v="0"/>
    <n v="263"/>
    <b v="1"/>
    <s v="technology/hardware"/>
    <n v="128"/>
    <n v="244.1191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x v="3"/>
    <n v="1467128723"/>
    <n v="1464536723"/>
    <b v="0"/>
    <n v="1530"/>
    <b v="1"/>
    <s v="technology/hardware"/>
    <n v="317"/>
    <n v="259.25420000000003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x v="0"/>
    <n v="1475390484"/>
    <n v="1471502484"/>
    <b v="0"/>
    <n v="278"/>
    <b v="1"/>
    <s v="technology/hardware"/>
    <n v="281"/>
    <n v="201.964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x v="0"/>
    <n v="1462629432"/>
    <n v="1460037432"/>
    <b v="0"/>
    <n v="350"/>
    <b v="1"/>
    <s v="technology/hardware"/>
    <n v="111"/>
    <n v="226.20859999999999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x v="0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x v="0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x v="0"/>
    <n v="1374769288"/>
    <n v="1372177288"/>
    <b v="0"/>
    <n v="8200"/>
    <b v="1"/>
    <s v="technology/hardware"/>
    <n v="1678"/>
    <n v="20.465900000000001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x v="1"/>
    <n v="1406149689"/>
    <n v="1402693689"/>
    <b v="0"/>
    <n v="8359"/>
    <b v="1"/>
    <s v="technology/hardware"/>
    <n v="543"/>
    <n v="116.35299999999999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x v="0"/>
    <n v="1433538000"/>
    <n v="1428541276"/>
    <b v="0"/>
    <n v="188"/>
    <b v="1"/>
    <s v="technology/hardware"/>
    <n v="116"/>
    <n v="307.20209999999997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x v="3"/>
    <n v="1482085857"/>
    <n v="1479493857"/>
    <b v="0"/>
    <n v="48"/>
    <b v="1"/>
    <s v="technology/hardware"/>
    <n v="131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x v="1"/>
    <n v="1435258800"/>
    <n v="1432659793"/>
    <b v="0"/>
    <n v="607"/>
    <b v="1"/>
    <s v="technology/hardware"/>
    <n v="288"/>
    <n v="47.474499999999999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x v="0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x v="0"/>
    <n v="1337144340"/>
    <n v="1333597555"/>
    <b v="0"/>
    <n v="55"/>
    <b v="1"/>
    <s v="music/indie rock"/>
    <n v="115"/>
    <n v="72.909099999999995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x v="0"/>
    <n v="1322106796"/>
    <n v="1316919196"/>
    <b v="0"/>
    <n v="38"/>
    <b v="1"/>
    <s v="music/indie rock"/>
    <n v="111"/>
    <n v="43.71050000000000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x v="0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x v="0"/>
    <n v="1399186740"/>
    <n v="1396468782"/>
    <b v="0"/>
    <n v="46"/>
    <b v="1"/>
    <s v="music/indie rock"/>
    <n v="108"/>
    <n v="70.652199999999993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x v="0"/>
    <n v="1342382587"/>
    <n v="1339790587"/>
    <b v="0"/>
    <n v="83"/>
    <b v="1"/>
    <s v="music/indie rock"/>
    <n v="124"/>
    <n v="89.301199999999994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x v="0"/>
    <n v="1323838740"/>
    <n v="1321200332"/>
    <b v="0"/>
    <n v="35"/>
    <b v="1"/>
    <s v="music/indie rock"/>
    <n v="101"/>
    <n v="115.0857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x v="0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x v="0"/>
    <n v="1284177540"/>
    <n v="1281028152"/>
    <b v="0"/>
    <n v="75"/>
    <b v="1"/>
    <s v="music/indie rock"/>
    <n v="116"/>
    <n v="46.204300000000003"/>
    <x v="4"/>
    <x v="14"/>
  </r>
  <r>
    <n v="2089"/>
    <s v="Little Moses EP"/>
    <s v="Little Moses is trying to record their first EP, and we can't do it without your help!"/>
    <n v="2500"/>
    <n v="3010.01"/>
    <x v="0"/>
    <x v="0"/>
    <x v="0"/>
    <n v="1375408194"/>
    <n v="1372384194"/>
    <b v="0"/>
    <n v="62"/>
    <b v="1"/>
    <s v="music/indie rock"/>
    <n v="120"/>
    <n v="48.548499999999997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x v="0"/>
    <n v="1361696955"/>
    <n v="1359104955"/>
    <b v="0"/>
    <n v="160"/>
    <b v="1"/>
    <s v="music/indie rock"/>
    <n v="115"/>
    <n v="57.520200000000003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x v="0"/>
    <n v="1299009600"/>
    <n v="1294818278"/>
    <b v="0"/>
    <n v="246"/>
    <b v="1"/>
    <s v="music/indie rock"/>
    <n v="120"/>
    <n v="88.147199999999998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x v="0"/>
    <n v="1318006732"/>
    <n v="1312822732"/>
    <b v="0"/>
    <n v="55"/>
    <b v="1"/>
    <s v="music/indie rock"/>
    <n v="101"/>
    <n v="110.490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x v="0"/>
    <n v="1356211832"/>
    <n v="1351024232"/>
    <b v="0"/>
    <n v="23"/>
    <b v="1"/>
    <s v="music/indie rock"/>
    <n v="102"/>
    <n v="66.826099999999997"/>
    <x v="4"/>
    <x v="14"/>
  </r>
  <r>
    <n v="2094"/>
    <s v="Seashell Radio: Slick Machine album and US tour!"/>
    <s v="We've got a new record, Slick Machine._x000d_We want to release it and tour the US to support it, but we need your help to make it happen."/>
    <n v="3500"/>
    <n v="4219"/>
    <x v="0"/>
    <x v="0"/>
    <x v="0"/>
    <n v="1330916400"/>
    <n v="1327969730"/>
    <b v="0"/>
    <n v="72"/>
    <b v="1"/>
    <s v="music/indie rock"/>
    <n v="121"/>
    <n v="58.59720000000000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x v="0"/>
    <n v="1317576973"/>
    <n v="1312392973"/>
    <b v="0"/>
    <n v="22"/>
    <b v="1"/>
    <s v="music/indie rock"/>
    <n v="100"/>
    <n v="113.63639999999999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x v="0"/>
    <n v="1351223940"/>
    <n v="1349892735"/>
    <b v="0"/>
    <n v="14"/>
    <b v="1"/>
    <s v="music/indie rock"/>
    <n v="102"/>
    <n v="43.57139999999999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x v="0"/>
    <n v="1322751735"/>
    <n v="1317564135"/>
    <b v="0"/>
    <n v="38"/>
    <b v="1"/>
    <s v="music/indie rock"/>
    <n v="100"/>
    <n v="78.947400000000002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x v="0"/>
    <n v="1331174635"/>
    <n v="1328582635"/>
    <b v="0"/>
    <n v="32"/>
    <b v="1"/>
    <s v="music/indie rock"/>
    <n v="100"/>
    <n v="188.125"/>
    <x v="4"/>
    <x v="14"/>
  </r>
  <r>
    <n v="2099"/>
    <s v="Roosevelt Died."/>
    <s v="Our tour van died, we need help!"/>
    <n v="3000"/>
    <n v="3971"/>
    <x v="0"/>
    <x v="0"/>
    <x v="0"/>
    <n v="1435808400"/>
    <n v="1434650084"/>
    <b v="0"/>
    <n v="63"/>
    <b v="1"/>
    <s v="music/indie rock"/>
    <n v="132"/>
    <n v="63.031700000000001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x v="0"/>
    <n v="1341028740"/>
    <n v="1339704141"/>
    <b v="0"/>
    <n v="27"/>
    <b v="1"/>
    <s v="music/indie rock"/>
    <n v="137"/>
    <n v="30.3704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x v="0"/>
    <n v="1329104114"/>
    <n v="1323920114"/>
    <b v="0"/>
    <n v="44"/>
    <b v="1"/>
    <s v="music/indie rock"/>
    <n v="113"/>
    <n v="51.4773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x v="0"/>
    <n v="1304628648"/>
    <n v="1302036648"/>
    <b v="0"/>
    <n v="38"/>
    <b v="1"/>
    <s v="music/indie rock"/>
    <n v="136"/>
    <n v="35.789499999999997"/>
    <x v="4"/>
    <x v="14"/>
  </r>
  <r>
    <n v="2103"/>
    <s v="Matthew Moon's New Album"/>
    <s v="Indie rocker, Matthew Moon, has something to share with you..."/>
    <n v="7777"/>
    <n v="11364"/>
    <x v="0"/>
    <x v="0"/>
    <x v="0"/>
    <n v="1352488027"/>
    <n v="1349892427"/>
    <b v="0"/>
    <n v="115"/>
    <b v="1"/>
    <s v="music/indie rock"/>
    <n v="146"/>
    <n v="98.817400000000006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x v="0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x v="0"/>
    <n v="1416542400"/>
    <n v="1415472953"/>
    <b v="0"/>
    <n v="99"/>
    <b v="1"/>
    <s v="music/indie rock"/>
    <n v="254"/>
    <n v="51.313099999999999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x v="0"/>
    <n v="1359176974"/>
    <n v="1356584974"/>
    <b v="0"/>
    <n v="44"/>
    <b v="1"/>
    <s v="music/indie rock"/>
    <n v="107"/>
    <n v="53.5227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x v="0"/>
    <n v="1415815393"/>
    <n v="1413997393"/>
    <b v="0"/>
    <n v="58"/>
    <b v="1"/>
    <s v="music/indie rock"/>
    <n v="108"/>
    <n v="37.149299999999997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x v="0"/>
    <n v="1347249300"/>
    <n v="1344917580"/>
    <b v="0"/>
    <n v="191"/>
    <b v="1"/>
    <s v="music/indie rock"/>
    <n v="107"/>
    <n v="89.89530000000000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x v="0"/>
    <n v="1436115617"/>
    <n v="1433523617"/>
    <b v="0"/>
    <n v="40"/>
    <b v="1"/>
    <s v="music/indie rock"/>
    <n v="107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x v="0"/>
    <n v="1401253140"/>
    <n v="1398873969"/>
    <b v="0"/>
    <n v="38"/>
    <b v="1"/>
    <s v="music/indie rock"/>
    <n v="100"/>
    <n v="52.815800000000003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x v="0"/>
    <n v="1313370000"/>
    <n v="1307594625"/>
    <b v="0"/>
    <n v="39"/>
    <b v="1"/>
    <s v="music/indie rock"/>
    <n v="107"/>
    <n v="54.615400000000001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x v="0"/>
    <n v="1366064193"/>
    <n v="1364854593"/>
    <b v="0"/>
    <n v="11"/>
    <b v="1"/>
    <s v="music/indie rock"/>
    <n v="100"/>
    <n v="27.2727"/>
    <x v="4"/>
    <x v="14"/>
  </r>
  <r>
    <n v="2113"/>
    <s v="Summer Underground // Honeycomb LP"/>
    <s v="Help us fund our second full-length album Honeycomb!"/>
    <n v="7000"/>
    <n v="7340"/>
    <x v="0"/>
    <x v="0"/>
    <x v="0"/>
    <n v="1411505176"/>
    <n v="1408481176"/>
    <b v="0"/>
    <n v="107"/>
    <b v="1"/>
    <s v="music/indie rock"/>
    <n v="105"/>
    <n v="68.598100000000002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x v="0"/>
    <n v="1291870740"/>
    <n v="1286480070"/>
    <b v="0"/>
    <n v="147"/>
    <b v="1"/>
    <s v="music/indie rock"/>
    <n v="105"/>
    <n v="35.61220000000000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x v="0"/>
    <n v="1298167001"/>
    <n v="1295575001"/>
    <b v="0"/>
    <n v="36"/>
    <b v="1"/>
    <s v="music/indie rock"/>
    <n v="226"/>
    <n v="94.027799999999999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x v="0"/>
    <n v="1349203203"/>
    <n v="1345056003"/>
    <b v="0"/>
    <n v="92"/>
    <b v="1"/>
    <s v="music/indie rock"/>
    <n v="101"/>
    <n v="526.45650000000001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x v="0"/>
    <n v="1445921940"/>
    <n v="1444699549"/>
    <b v="0"/>
    <n v="35"/>
    <b v="1"/>
    <s v="music/indie rock"/>
    <n v="148"/>
    <n v="50.6571"/>
    <x v="4"/>
    <x v="14"/>
  </r>
  <r>
    <n v="2118"/>
    <s v="PORCHES. vs. THE U.S.A."/>
    <s v="PORCHES.  and Documentarians tour from New York to San Francisco and back."/>
    <n v="1000"/>
    <n v="1346.11"/>
    <x v="0"/>
    <x v="0"/>
    <x v="0"/>
    <n v="1311538136"/>
    <n v="1308946136"/>
    <b v="0"/>
    <n v="17"/>
    <b v="1"/>
    <s v="music/indie rock"/>
    <n v="135"/>
    <n v="79.182900000000004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x v="0"/>
    <n v="1345086445"/>
    <n v="1342494445"/>
    <b v="0"/>
    <n v="22"/>
    <b v="1"/>
    <s v="music/indie rock"/>
    <n v="101"/>
    <n v="91.590900000000005"/>
    <x v="4"/>
    <x v="14"/>
  </r>
  <r>
    <n v="2120"/>
    <s v="Hearty Har Full Length Album"/>
    <s v="&lt;3_x000d_Coming in from outer space. Help Hearty Har record their 1st album!!"/>
    <n v="8000"/>
    <n v="8070.43"/>
    <x v="0"/>
    <x v="0"/>
    <x v="0"/>
    <n v="1388617736"/>
    <n v="1384384136"/>
    <b v="0"/>
    <n v="69"/>
    <b v="1"/>
    <s v="music/indie rock"/>
    <n v="101"/>
    <n v="116.9628"/>
    <x v="4"/>
    <x v="14"/>
  </r>
  <r>
    <n v="2121"/>
    <s v="Legend of Decay"/>
    <s v="Join us on an epic journey to discover a millennia old secret which will change the world forever."/>
    <n v="50000"/>
    <n v="284"/>
    <x v="2"/>
    <x v="16"/>
    <x v="11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x v="10"/>
    <n v="1483773169"/>
    <n v="1481181169"/>
    <b v="0"/>
    <n v="3"/>
    <b v="0"/>
    <s v="games/video games"/>
    <n v="0"/>
    <n v="103.33329999999999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x v="0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x v="0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x v="0"/>
    <n v="1438734833"/>
    <n v="1436142833"/>
    <b v="0"/>
    <n v="27"/>
    <b v="0"/>
    <s v="games/video games"/>
    <n v="1"/>
    <n v="31.555599999999998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x v="0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x v="1"/>
    <n v="1426158463"/>
    <n v="1423570063"/>
    <b v="0"/>
    <n v="236"/>
    <b v="0"/>
    <s v="games/video games"/>
    <n v="29"/>
    <n v="34.22030000000000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x v="5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x v="0"/>
    <n v="1457570100"/>
    <n v="1454978100"/>
    <b v="0"/>
    <n v="12"/>
    <b v="0"/>
    <s v="games/video games"/>
    <n v="12"/>
    <n v="19.666699999999999"/>
    <x v="6"/>
    <x v="17"/>
  </r>
  <r>
    <n v="2130"/>
    <s v="Wondrous Adventures: A Kid's Game"/>
    <s v="You are the hero tasked to save your home from the villainous Sanword."/>
    <n v="42000"/>
    <n v="85"/>
    <x v="2"/>
    <x v="0"/>
    <x v="0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x v="0"/>
    <n v="1436677091"/>
    <n v="1434085091"/>
    <b v="0"/>
    <n v="3"/>
    <b v="0"/>
    <s v="games/video games"/>
    <n v="5"/>
    <n v="8.3332999999999995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x v="0"/>
    <n v="1391427692"/>
    <n v="1388835692"/>
    <b v="0"/>
    <n v="99"/>
    <b v="0"/>
    <s v="games/video games"/>
    <n v="2"/>
    <n v="21.343299999999999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x v="0"/>
    <n v="1303628340"/>
    <n v="1300328399"/>
    <b v="0"/>
    <n v="3"/>
    <b v="0"/>
    <s v="games/video games"/>
    <n v="2"/>
    <n v="5.3333000000000004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x v="0"/>
    <n v="1367097391"/>
    <n v="1364505391"/>
    <b v="0"/>
    <n v="3"/>
    <b v="0"/>
    <s v="games/video games"/>
    <n v="2"/>
    <n v="34.666699999999999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x v="0"/>
    <n v="1349392033"/>
    <n v="1346800033"/>
    <b v="0"/>
    <n v="22"/>
    <b v="0"/>
    <s v="games/video games"/>
    <n v="10"/>
    <n v="21.72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x v="0"/>
    <n v="1382184786"/>
    <n v="1379592786"/>
    <b v="0"/>
    <n v="4"/>
    <b v="0"/>
    <s v="games/video games"/>
    <n v="0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x v="5"/>
    <n v="1417804229"/>
    <n v="1415212229"/>
    <b v="0"/>
    <n v="534"/>
    <b v="0"/>
    <s v="games/video games"/>
    <n v="28"/>
    <n v="26.5974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x v="1"/>
    <n v="1383959939"/>
    <n v="1381364339"/>
    <b v="0"/>
    <n v="12"/>
    <b v="0"/>
    <s v="games/video games"/>
    <n v="13"/>
    <n v="10.666700000000001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x v="0"/>
    <n v="1478196008"/>
    <n v="1475604008"/>
    <b v="0"/>
    <n v="56"/>
    <b v="0"/>
    <s v="games/video games"/>
    <n v="5"/>
    <n v="29.035699999999999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x v="0"/>
    <n v="1357934424"/>
    <n v="1355342424"/>
    <b v="0"/>
    <n v="11"/>
    <b v="0"/>
    <s v="games/video games"/>
    <n v="0"/>
    <n v="50.909100000000002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x v="0"/>
    <n v="1415947159"/>
    <n v="1413351559"/>
    <b v="0"/>
    <n v="0"/>
    <b v="0"/>
    <s v="games/video games"/>
    <n v="0"/>
    <s v="no backers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x v="3"/>
    <n v="1451494210"/>
    <n v="1449075010"/>
    <b v="0"/>
    <n v="12"/>
    <b v="0"/>
    <s v="games/video games"/>
    <n v="6"/>
    <n v="50.083300000000001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x v="0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x v="0"/>
    <n v="1379164040"/>
    <n v="1376399240"/>
    <b v="0"/>
    <n v="24"/>
    <b v="0"/>
    <s v="games/video games"/>
    <n v="2"/>
    <n v="25.29169999999999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x v="0"/>
    <n v="1385534514"/>
    <n v="1382938914"/>
    <b v="0"/>
    <n v="89"/>
    <b v="0"/>
    <s v="games/video games"/>
    <n v="30"/>
    <n v="51.292099999999998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x v="0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x v="0"/>
    <n v="1416125148"/>
    <n v="1413356748"/>
    <b v="0"/>
    <n v="55"/>
    <b v="0"/>
    <s v="games/video games"/>
    <n v="1"/>
    <n v="49.38179999999999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x v="1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x v="0"/>
    <n v="1280534400"/>
    <n v="1277512556"/>
    <b v="0"/>
    <n v="0"/>
    <b v="0"/>
    <s v="games/video games"/>
    <n v="0"/>
    <s v="no backers"/>
    <x v="6"/>
    <x v="17"/>
  </r>
  <r>
    <n v="2150"/>
    <s v="The Unknown Door"/>
    <s v="A pixel styled open world detective game."/>
    <n v="50000"/>
    <n v="405"/>
    <x v="2"/>
    <x v="10"/>
    <x v="8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x v="0"/>
    <n v="1467231614"/>
    <n v="1464639614"/>
    <b v="0"/>
    <n v="6"/>
    <b v="0"/>
    <s v="games/video games"/>
    <n v="0"/>
    <n v="19.666699999999999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x v="0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x v="0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x v="0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x v="1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x v="0"/>
    <n v="1379363406"/>
    <n v="1375475406"/>
    <b v="0"/>
    <n v="83"/>
    <b v="0"/>
    <s v="games/video games"/>
    <n v="3"/>
    <n v="17.988"/>
    <x v="6"/>
    <x v="17"/>
  </r>
  <r>
    <n v="2157"/>
    <s v="Nin"/>
    <s v="Gamers and 90's fans unite in this small tale of epic proportions!"/>
    <n v="75000"/>
    <n v="21144"/>
    <x v="2"/>
    <x v="0"/>
    <x v="0"/>
    <n v="1482479940"/>
    <n v="1479684783"/>
    <b v="0"/>
    <n v="57"/>
    <b v="0"/>
    <s v="games/video games"/>
    <n v="28"/>
    <n v="370.94740000000002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x v="0"/>
    <n v="1360009774"/>
    <n v="1356121774"/>
    <b v="0"/>
    <n v="311"/>
    <b v="0"/>
    <s v="games/video games"/>
    <n v="7"/>
    <n v="63.569499999999998"/>
    <x v="6"/>
    <x v="17"/>
  </r>
  <r>
    <n v="2159"/>
    <s v="DeadRealm RPG Series for Android and iOS"/>
    <s v="The world is dead, humans are nearly extinct._x000d_Vampires and Werewolves hunt the survivors. Zombies hunt us all._x000d_How will you survive?"/>
    <n v="3600"/>
    <n v="26"/>
    <x v="2"/>
    <x v="0"/>
    <x v="0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x v="0"/>
    <n v="1337447105"/>
    <n v="1334855105"/>
    <b v="0"/>
    <n v="16"/>
    <b v="0"/>
    <s v="games/video games"/>
    <n v="1"/>
    <n v="5.3125"/>
    <x v="6"/>
    <x v="17"/>
  </r>
  <r>
    <n v="2161"/>
    <s v="CallMeGhost DEBUT ALBUM preorder!"/>
    <s v="We're trying to fund hard copies of our debut album!"/>
    <n v="400"/>
    <n v="463"/>
    <x v="0"/>
    <x v="0"/>
    <x v="0"/>
    <n v="1443040059"/>
    <n v="1440448059"/>
    <b v="0"/>
    <n v="13"/>
    <b v="1"/>
    <s v="music/rock"/>
    <n v="116"/>
    <n v="35.615400000000001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x v="0"/>
    <n v="1406226191"/>
    <n v="1403547791"/>
    <b v="0"/>
    <n v="58"/>
    <b v="1"/>
    <s v="music/rock"/>
    <n v="112"/>
    <n v="87.103399999999993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x v="0"/>
    <n v="1433735400"/>
    <n v="1429306520"/>
    <b v="0"/>
    <n v="44"/>
    <b v="1"/>
    <s v="music/rock"/>
    <n v="132"/>
    <n v="75.113600000000005"/>
    <x v="4"/>
    <x v="11"/>
  </r>
  <r>
    <n v="2164"/>
    <s v="Rosaline debut record"/>
    <s v="South Florida roots country/rock outfit's long awaited debut record"/>
    <n v="5500"/>
    <n v="5645"/>
    <x v="0"/>
    <x v="0"/>
    <x v="0"/>
    <n v="1466827140"/>
    <n v="1464196414"/>
    <b v="0"/>
    <n v="83"/>
    <b v="1"/>
    <s v="music/rock"/>
    <n v="103"/>
    <n v="68.012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x v="3"/>
    <n v="1460127635"/>
    <n v="1457539235"/>
    <b v="0"/>
    <n v="117"/>
    <b v="1"/>
    <s v="music/rock"/>
    <n v="139"/>
    <n v="29.623899999999999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x v="0"/>
    <n v="1417813618"/>
    <n v="1413922018"/>
    <b v="0"/>
    <n v="32"/>
    <b v="1"/>
    <s v="music/rock"/>
    <n v="147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x v="0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x v="0"/>
    <n v="1486702800"/>
    <n v="1484058261"/>
    <b v="0"/>
    <n v="340"/>
    <b v="1"/>
    <s v="music/rock"/>
    <n v="122"/>
    <n v="64.366699999999994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x v="0"/>
    <n v="1488473351"/>
    <n v="1488214151"/>
    <b v="0"/>
    <n v="7"/>
    <b v="1"/>
    <s v="music/rock"/>
    <n v="100"/>
    <n v="21.857099999999999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x v="0"/>
    <n v="1440266422"/>
    <n v="1436810422"/>
    <b v="0"/>
    <n v="19"/>
    <b v="1"/>
    <s v="music/rock"/>
    <n v="181"/>
    <n v="33.315800000000003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x v="0"/>
    <n v="1434949200"/>
    <n v="1431903495"/>
    <b v="0"/>
    <n v="47"/>
    <b v="1"/>
    <s v="music/rock"/>
    <n v="106"/>
    <n v="90.276600000000002"/>
    <x v="4"/>
    <x v="11"/>
  </r>
  <r>
    <n v="2172"/>
    <s v="Hollow point 9, Sins Of Yesterday CD"/>
    <s v="hey friends. We are Hollow Point 9._x000d_We are calling on you to help us._x000d_In our journey to make our debut album."/>
    <n v="1000"/>
    <n v="1000"/>
    <x v="0"/>
    <x v="0"/>
    <x v="0"/>
    <n v="1429365320"/>
    <n v="1426773320"/>
    <b v="0"/>
    <n v="13"/>
    <b v="1"/>
    <s v="music/rock"/>
    <n v="100"/>
    <n v="76.923100000000005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x v="0"/>
    <n v="1378785540"/>
    <n v="1376066243"/>
    <b v="0"/>
    <n v="90"/>
    <b v="1"/>
    <s v="music/rock"/>
    <n v="127"/>
    <n v="59.2333"/>
    <x v="4"/>
    <x v="11"/>
  </r>
  <r>
    <n v="2174"/>
    <s v="Chivo Funge and the Extensions"/>
    <s v="Chivo and his band of miscreants present their debut album _x000d_'Blind Energy' ...we think you are going to like it."/>
    <n v="4000"/>
    <n v="4119"/>
    <x v="0"/>
    <x v="1"/>
    <x v="1"/>
    <n v="1462453307"/>
    <n v="1459861307"/>
    <b v="0"/>
    <n v="63"/>
    <b v="1"/>
    <s v="music/rock"/>
    <n v="103"/>
    <n v="65.381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x v="0"/>
    <n v="1469059986"/>
    <n v="1468455186"/>
    <b v="0"/>
    <n v="26"/>
    <b v="1"/>
    <s v="music/rock"/>
    <n v="250"/>
    <n v="67.30769999999999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x v="0"/>
    <n v="1430579509"/>
    <n v="1427987509"/>
    <b v="0"/>
    <n v="71"/>
    <b v="1"/>
    <s v="music/rock"/>
    <n v="126"/>
    <n v="88.746499999999997"/>
    <x v="4"/>
    <x v="11"/>
  </r>
  <r>
    <n v="2177"/>
    <s v="Nobody Rides For Free ~ Stone Horse"/>
    <s v="Stone Horse ~ _x000d_Doing what they do best, laying down honest and _x000d_proper Rock-n-Roll guaranteed to soothe your soul!"/>
    <n v="2500"/>
    <n v="2503"/>
    <x v="0"/>
    <x v="0"/>
    <x v="0"/>
    <n v="1465192867"/>
    <n v="1463032867"/>
    <b v="0"/>
    <n v="38"/>
    <b v="1"/>
    <s v="music/rock"/>
    <n v="100"/>
    <n v="65.868399999999994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x v="0"/>
    <n v="1484752597"/>
    <n v="1482160597"/>
    <b v="0"/>
    <n v="859"/>
    <b v="1"/>
    <s v="music/rock"/>
    <n v="139"/>
    <n v="40.349200000000003"/>
    <x v="4"/>
    <x v="11"/>
  </r>
  <r>
    <n v="2179"/>
    <s v="Woodhouse EP"/>
    <s v="Woodhouse is making an EP!  If you are a fan of whiskey and loud guitars, contribute to the cause!"/>
    <n v="1000"/>
    <n v="1614"/>
    <x v="0"/>
    <x v="0"/>
    <x v="0"/>
    <n v="1428725192"/>
    <n v="1426133192"/>
    <b v="0"/>
    <n v="21"/>
    <b v="1"/>
    <s v="music/rock"/>
    <n v="161"/>
    <n v="76.857100000000003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x v="0"/>
    <n v="1447434268"/>
    <n v="1443801868"/>
    <b v="0"/>
    <n v="78"/>
    <b v="1"/>
    <s v="music/rock"/>
    <n v="107"/>
    <n v="68.707800000000006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x v="0"/>
    <n v="1487635653"/>
    <n v="1486426053"/>
    <b v="0"/>
    <n v="53"/>
    <b v="1"/>
    <s v="games/tabletop games"/>
    <n v="153"/>
    <n v="57.773600000000002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x v="5"/>
    <n v="1412285825"/>
    <n v="1409261825"/>
    <b v="0"/>
    <n v="356"/>
    <b v="1"/>
    <s v="games/tabletop games"/>
    <n v="524"/>
    <n v="44.171300000000002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x v="0"/>
    <n v="1486616400"/>
    <n v="1484037977"/>
    <b v="0"/>
    <n v="279"/>
    <b v="1"/>
    <s v="games/tabletop games"/>
    <n v="489"/>
    <n v="31.566299999999998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x v="0"/>
    <n v="1453737600"/>
    <n v="1452530041"/>
    <b v="1"/>
    <n v="266"/>
    <b v="1"/>
    <s v="games/tabletop games"/>
    <n v="285"/>
    <n v="107.04510000000001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x v="1"/>
    <n v="1364286239"/>
    <n v="1360830239"/>
    <b v="0"/>
    <n v="623"/>
    <b v="1"/>
    <s v="games/tabletop games"/>
    <n v="1857"/>
    <n v="149.03450000000001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x v="0"/>
    <n v="1473213600"/>
    <n v="1470062743"/>
    <b v="0"/>
    <n v="392"/>
    <b v="1"/>
    <s v="games/tabletop games"/>
    <n v="110"/>
    <n v="55.956600000000002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x v="0"/>
    <n v="1428033540"/>
    <n v="1425531666"/>
    <b v="1"/>
    <n v="3562"/>
    <b v="1"/>
    <s v="games/tabletop games"/>
    <n v="1015"/>
    <n v="56.97039999999999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x v="2"/>
    <n v="1477414800"/>
    <n v="1474380241"/>
    <b v="0"/>
    <n v="514"/>
    <b v="1"/>
    <s v="games/tabletop games"/>
    <n v="412"/>
    <n v="44.05639999999999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x v="1"/>
    <n v="1461276000"/>
    <n v="1460055300"/>
    <b v="0"/>
    <n v="88"/>
    <b v="1"/>
    <s v="games/tabletop games"/>
    <n v="503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x v="0"/>
    <n v="1458716340"/>
    <n v="1455721204"/>
    <b v="0"/>
    <n v="537"/>
    <b v="1"/>
    <s v="games/tabletop games"/>
    <n v="185"/>
    <n v="65.318399999999997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x v="1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x v="1"/>
    <n v="1481842800"/>
    <n v="1479414344"/>
    <b v="0"/>
    <n v="3238"/>
    <b v="1"/>
    <s v="games/tabletop games"/>
    <n v="1081"/>
    <n v="40.070700000000002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x v="0"/>
    <n v="1479704340"/>
    <n v="1477043072"/>
    <b v="0"/>
    <n v="897"/>
    <b v="1"/>
    <s v="games/tabletop games"/>
    <n v="452"/>
    <n v="75.6477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x v="0"/>
    <n v="1459012290"/>
    <n v="1456423890"/>
    <b v="0"/>
    <n v="878"/>
    <b v="1"/>
    <s v="games/tabletop games"/>
    <n v="537"/>
    <n v="61.203899999999997"/>
    <x v="6"/>
    <x v="32"/>
  </r>
  <r>
    <n v="2195"/>
    <s v="Purgatoria: City of Angels"/>
    <s v="A gritty, noir tabletop RPG with a fast-paced combo-based battle system."/>
    <n v="4600"/>
    <n v="5535"/>
    <x v="0"/>
    <x v="0"/>
    <x v="0"/>
    <n v="1439317900"/>
    <n v="1436725900"/>
    <b v="0"/>
    <n v="115"/>
    <b v="1"/>
    <s v="games/tabletop games"/>
    <n v="120"/>
    <n v="48.130400000000002"/>
    <x v="6"/>
    <x v="32"/>
  </r>
  <r>
    <n v="2196"/>
    <s v="LACORSA Grand Prix Game (relaunch)"/>
    <s v="Race your friends in style with this classic Grand Prix game."/>
    <n v="14000"/>
    <n v="15937"/>
    <x v="0"/>
    <x v="0"/>
    <x v="0"/>
    <n v="1480662000"/>
    <n v="1478000502"/>
    <b v="0"/>
    <n v="234"/>
    <b v="1"/>
    <s v="games/tabletop games"/>
    <n v="114"/>
    <n v="68.106800000000007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x v="0"/>
    <n v="1425132059"/>
    <n v="1422540059"/>
    <b v="0"/>
    <n v="4330"/>
    <b v="1"/>
    <s v="games/tabletop games"/>
    <n v="951"/>
    <n v="65.891300000000001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x v="0"/>
    <n v="1447507200"/>
    <n v="1444911600"/>
    <b v="0"/>
    <n v="651"/>
    <b v="1"/>
    <s v="games/tabletop games"/>
    <n v="133"/>
    <n v="81.654399999999995"/>
    <x v="6"/>
    <x v="32"/>
  </r>
  <r>
    <n v="2199"/>
    <s v="Decadolo. Flip it!"/>
    <s v="A new strategic board game designed to flip out your opponent."/>
    <n v="9000"/>
    <n v="13228"/>
    <x v="0"/>
    <x v="17"/>
    <x v="3"/>
    <n v="1444903198"/>
    <n v="1442311198"/>
    <b v="1"/>
    <n v="251"/>
    <b v="1"/>
    <s v="games/tabletop games"/>
    <n v="147"/>
    <n v="52.7012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x v="1"/>
    <n v="1436151600"/>
    <n v="1433775668"/>
    <b v="0"/>
    <n v="263"/>
    <b v="1"/>
    <s v="games/tabletop games"/>
    <n v="542"/>
    <n v="41.228099999999998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x v="1"/>
    <n v="1358367565"/>
    <n v="1357157965"/>
    <b v="0"/>
    <n v="28"/>
    <b v="1"/>
    <s v="music/electronic music"/>
    <n v="383"/>
    <n v="15.035399999999999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x v="0"/>
    <n v="1351801368"/>
    <n v="1349209368"/>
    <b v="0"/>
    <n v="721"/>
    <b v="1"/>
    <s v="music/electronic music"/>
    <n v="704"/>
    <n v="39.06689999999999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x v="5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x v="0"/>
    <n v="1362814119"/>
    <n v="1360222119"/>
    <b v="0"/>
    <n v="73"/>
    <b v="1"/>
    <s v="music/electronic music"/>
    <n v="133"/>
    <n v="27.301400000000001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x v="0"/>
    <n v="1338579789"/>
    <n v="1335987789"/>
    <b v="0"/>
    <n v="27"/>
    <b v="1"/>
    <s v="music/electronic music"/>
    <n v="152"/>
    <n v="42.22220000000000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x v="0"/>
    <n v="1334556624"/>
    <n v="1333001424"/>
    <b v="0"/>
    <n v="34"/>
    <b v="1"/>
    <s v="music/electronic music"/>
    <n v="103"/>
    <n v="33.235300000000002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x v="0"/>
    <n v="1384580373"/>
    <n v="1381984773"/>
    <b v="0"/>
    <n v="7"/>
    <b v="1"/>
    <s v="music/electronic music"/>
    <n v="100"/>
    <n v="285.7142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x v="0"/>
    <n v="1333771200"/>
    <n v="1328649026"/>
    <b v="0"/>
    <n v="24"/>
    <b v="1"/>
    <s v="music/electronic music"/>
    <n v="102"/>
    <n v="42.333300000000001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x v="1"/>
    <n v="1397516400"/>
    <n v="1396524644"/>
    <b v="0"/>
    <n v="15"/>
    <b v="1"/>
    <s v="music/electronic music"/>
    <n v="151"/>
    <n v="50.266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x v="0"/>
    <n v="1334424960"/>
    <n v="1329442510"/>
    <b v="0"/>
    <n v="72"/>
    <b v="1"/>
    <s v="music/electronic music"/>
    <n v="111"/>
    <n v="61.90279999999999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x v="0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x v="0"/>
    <n v="1383526800"/>
    <n v="1380650177"/>
    <b v="0"/>
    <n v="123"/>
    <b v="1"/>
    <s v="music/electronic music"/>
    <n v="114"/>
    <n v="55.796700000000001"/>
    <x v="4"/>
    <x v="15"/>
  </r>
  <r>
    <n v="2213"/>
    <s v="WINTER WALK WITH ME ~ Hasenfang Album"/>
    <s v="NOTE: THIS PROJECT IS ALREADY 100% FUNDED!!! _x000d_This is an &quot;Extended Campaign Run&quot; for anyone who wants a CD of my seventh solo album."/>
    <n v="5"/>
    <n v="10"/>
    <x v="0"/>
    <x v="0"/>
    <x v="0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x v="0"/>
    <n v="1391713248"/>
    <n v="1389121248"/>
    <b v="0"/>
    <n v="24"/>
    <b v="1"/>
    <s v="music/electronic music"/>
    <n v="293"/>
    <n v="73.125399999999999"/>
    <x v="4"/>
    <x v="15"/>
  </r>
  <r>
    <n v="2215"/>
    <s v="&quot;Something to See, Not to Say&quot; - Anemometer's First EP Album"/>
    <s v="Ambient Electro Grind-fest!"/>
    <n v="550"/>
    <n v="860"/>
    <x v="0"/>
    <x v="0"/>
    <x v="0"/>
    <n v="1331621940"/>
    <n v="1329671572"/>
    <b v="0"/>
    <n v="33"/>
    <b v="1"/>
    <s v="music/electronic music"/>
    <n v="156"/>
    <n v="26.060600000000001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x v="0"/>
    <n v="1437674545"/>
    <n v="1436464945"/>
    <b v="0"/>
    <n v="14"/>
    <b v="1"/>
    <s v="music/electronic music"/>
    <n v="106"/>
    <n v="22.642900000000001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x v="0"/>
    <n v="1446451200"/>
    <n v="1445539113"/>
    <b v="0"/>
    <n v="9"/>
    <b v="1"/>
    <s v="music/electronic music"/>
    <n v="101"/>
    <n v="47.22220000000000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x v="0"/>
    <n v="1346198400"/>
    <n v="1344281383"/>
    <b v="0"/>
    <n v="76"/>
    <b v="1"/>
    <s v="music/electronic music"/>
    <n v="123"/>
    <n v="32.3245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x v="0"/>
    <n v="1440004512"/>
    <n v="1437412512"/>
    <b v="0"/>
    <n v="19"/>
    <b v="1"/>
    <s v="music/electronic music"/>
    <n v="102"/>
    <n v="53.421100000000003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x v="0"/>
    <n v="1374888436"/>
    <n v="1372296436"/>
    <b v="0"/>
    <n v="69"/>
    <b v="1"/>
    <s v="music/electronic music"/>
    <n v="101"/>
    <n v="51.304299999999998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x v="0"/>
    <n v="1461369600"/>
    <n v="1458748809"/>
    <b v="0"/>
    <n v="218"/>
    <b v="1"/>
    <s v="games/tabletop games"/>
    <n v="108"/>
    <n v="37.197200000000002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x v="0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x v="5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x v="0"/>
    <n v="1477767600"/>
    <n v="1475337675"/>
    <b v="0"/>
    <n v="296"/>
    <b v="1"/>
    <s v="games/tabletop games"/>
    <n v="243"/>
    <n v="82.145300000000006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x v="1"/>
    <n v="1411326015"/>
    <n v="1408734015"/>
    <b v="0"/>
    <n v="1204"/>
    <b v="1"/>
    <s v="games/tabletop games"/>
    <n v="945"/>
    <n v="164.79650000000001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x v="0"/>
    <n v="1455253140"/>
    <n v="1452625822"/>
    <b v="0"/>
    <n v="321"/>
    <b v="1"/>
    <s v="games/tabletop games"/>
    <n v="108"/>
    <n v="60.820300000000003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x v="1"/>
    <n v="1384374155"/>
    <n v="1381778555"/>
    <b v="0"/>
    <n v="301"/>
    <b v="1"/>
    <s v="games/tabletop games"/>
    <n v="157"/>
    <n v="67.970100000000002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x v="3"/>
    <n v="1439707236"/>
    <n v="1437115236"/>
    <b v="0"/>
    <n v="144"/>
    <b v="1"/>
    <s v="games/tabletop games"/>
    <n v="1174"/>
    <n v="81.561800000000005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x v="0"/>
    <n v="1378180800"/>
    <n v="1375113391"/>
    <b v="0"/>
    <n v="539"/>
    <b v="1"/>
    <s v="games/tabletop games"/>
    <n v="171"/>
    <n v="25.4255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x v="0"/>
    <n v="1398460127"/>
    <n v="1395868127"/>
    <b v="0"/>
    <n v="498"/>
    <b v="1"/>
    <s v="games/tabletop games"/>
    <n v="126"/>
    <n v="21.498000000000001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x v="0"/>
    <n v="1372136400"/>
    <n v="1369864301"/>
    <b v="0"/>
    <n v="1113"/>
    <b v="1"/>
    <s v="games/tabletop games"/>
    <n v="1212"/>
    <n v="27.226600000000001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x v="0"/>
    <n v="1405738800"/>
    <n v="1402945408"/>
    <b v="0"/>
    <n v="988"/>
    <b v="1"/>
    <s v="games/tabletop games"/>
    <n v="496"/>
    <n v="25.091100000000001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x v="1"/>
    <n v="1450051200"/>
    <n v="1448269539"/>
    <b v="0"/>
    <n v="391"/>
    <b v="1"/>
    <s v="games/tabletop games"/>
    <n v="332"/>
    <n v="21.2302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x v="0"/>
    <n v="1483645647"/>
    <n v="1481053647"/>
    <b v="0"/>
    <n v="28"/>
    <b v="1"/>
    <s v="games/tabletop games"/>
    <n v="1165"/>
    <n v="41.607100000000003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x v="5"/>
    <n v="1427585511"/>
    <n v="1424997111"/>
    <b v="0"/>
    <n v="147"/>
    <b v="1"/>
    <s v="games/tabletop games"/>
    <n v="153"/>
    <n v="135.58500000000001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x v="0"/>
    <n v="1454338123"/>
    <n v="1451746123"/>
    <b v="0"/>
    <n v="680"/>
    <b v="1"/>
    <s v="games/tabletop games"/>
    <n v="537"/>
    <n v="22.116199999999999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x v="0"/>
    <n v="1415779140"/>
    <n v="1412294683"/>
    <b v="0"/>
    <n v="983"/>
    <b v="1"/>
    <s v="games/tabletop games"/>
    <n v="353"/>
    <n v="64.62560000000000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x v="3"/>
    <n v="1489157716"/>
    <n v="1486565716"/>
    <b v="0"/>
    <n v="79"/>
    <b v="1"/>
    <s v="games/tabletop games"/>
    <n v="137"/>
    <n v="69.569599999999994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x v="0"/>
    <n v="1385870520"/>
    <n v="1382742014"/>
    <b v="0"/>
    <n v="426"/>
    <b v="1"/>
    <s v="games/tabletop games"/>
    <n v="128"/>
    <n v="75.132999999999996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x v="0"/>
    <n v="1461354544"/>
    <n v="1458762544"/>
    <b v="0"/>
    <n v="96"/>
    <b v="1"/>
    <s v="games/tabletop games"/>
    <n v="271"/>
    <n v="140.9791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x v="1"/>
    <n v="1488484300"/>
    <n v="1485892300"/>
    <b v="0"/>
    <n v="163"/>
    <b v="1"/>
    <s v="games/tabletop games"/>
    <n v="806"/>
    <n v="49.4724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x v="0"/>
    <n v="1385521320"/>
    <n v="1382449733"/>
    <b v="0"/>
    <n v="2525"/>
    <b v="1"/>
    <s v="games/tabletop games"/>
    <n v="1360"/>
    <n v="53.865299999999998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x v="0"/>
    <n v="1489374000"/>
    <n v="1488823290"/>
    <b v="0"/>
    <n v="2035"/>
    <b v="1"/>
    <s v="games/tabletop games"/>
    <n v="930250"/>
    <n v="4.5712999999999999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x v="0"/>
    <n v="1476649800"/>
    <n v="1475609946"/>
    <b v="0"/>
    <n v="290"/>
    <b v="1"/>
    <s v="games/tabletop games"/>
    <n v="377"/>
    <n v="65.003399999999999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x v="0"/>
    <n v="1393005600"/>
    <n v="1390323617"/>
    <b v="0"/>
    <n v="1980"/>
    <b v="1"/>
    <s v="games/tabletop games"/>
    <n v="2647"/>
    <n v="53.475299999999997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x v="1"/>
    <n v="1441393210"/>
    <n v="1438801210"/>
    <b v="0"/>
    <n v="57"/>
    <b v="1"/>
    <s v="games/tabletop games"/>
    <n v="100"/>
    <n v="43.912300000000002"/>
    <x v="6"/>
    <x v="32"/>
  </r>
  <r>
    <n v="2247"/>
    <s v="Foragers"/>
    <s v="Take on the role of an ancient forager in this fun strategy game from the designer of Biblios."/>
    <n v="18500"/>
    <n v="19324"/>
    <x v="0"/>
    <x v="0"/>
    <x v="0"/>
    <n v="1438185565"/>
    <n v="1436975965"/>
    <b v="0"/>
    <n v="380"/>
    <b v="1"/>
    <s v="games/tabletop games"/>
    <n v="104"/>
    <n v="50.852600000000002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x v="1"/>
    <n v="1481749278"/>
    <n v="1479157278"/>
    <b v="0"/>
    <n v="128"/>
    <b v="1"/>
    <s v="games/tabletop games"/>
    <n v="107"/>
    <n v="58.63280000000000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x v="0"/>
    <n v="1364917965"/>
    <n v="1362329565"/>
    <b v="0"/>
    <n v="180"/>
    <b v="1"/>
    <s v="games/tabletop games"/>
    <n v="169"/>
    <n v="32.81669999999999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x v="0"/>
    <n v="1480727273"/>
    <n v="1478131673"/>
    <b v="0"/>
    <n v="571"/>
    <b v="1"/>
    <s v="games/tabletop games"/>
    <n v="975"/>
    <n v="426.93169999999998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x v="0"/>
    <n v="1408177077"/>
    <n v="1406362677"/>
    <b v="0"/>
    <n v="480"/>
    <b v="1"/>
    <s v="games/tabletop games"/>
    <n v="134"/>
    <n v="23.808700000000002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x v="3"/>
    <n v="1470469938"/>
    <n v="1469173938"/>
    <b v="0"/>
    <n v="249"/>
    <b v="1"/>
    <s v="games/tabletop games"/>
    <n v="272"/>
    <n v="98.413700000000006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x v="0"/>
    <n v="1447862947"/>
    <n v="1445267347"/>
    <b v="0"/>
    <n v="84"/>
    <b v="1"/>
    <s v="games/tabletop games"/>
    <n v="113"/>
    <n v="107.3214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x v="0"/>
    <n v="1485271968"/>
    <n v="1484667168"/>
    <b v="0"/>
    <n v="197"/>
    <b v="1"/>
    <s v="games/tabletop games"/>
    <n v="460"/>
    <n v="11.6701"/>
    <x v="6"/>
    <x v="32"/>
  </r>
  <r>
    <n v="2255"/>
    <s v="Jumbo Jets - Jet Set Expansion Set #2"/>
    <s v="This is the second set of 5 expansions for our route-building game, Jet Set!"/>
    <n v="3950"/>
    <n v="11323"/>
    <x v="0"/>
    <x v="0"/>
    <x v="0"/>
    <n v="1462661451"/>
    <n v="1460069451"/>
    <b v="0"/>
    <n v="271"/>
    <b v="1"/>
    <s v="games/tabletop games"/>
    <n v="287"/>
    <n v="41.782299999999999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x v="1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x v="1"/>
    <n v="1466377200"/>
    <n v="1463351329"/>
    <b v="0"/>
    <n v="169"/>
    <b v="1"/>
    <s v="games/tabletop games"/>
    <n v="636"/>
    <n v="94.1036"/>
    <x v="6"/>
    <x v="32"/>
  </r>
  <r>
    <n v="2258"/>
    <s v="A Sundered World"/>
    <s v="A Dungeon World campaign setting that takes place after the end of the worlds."/>
    <n v="2200"/>
    <n v="3223"/>
    <x v="0"/>
    <x v="0"/>
    <x v="0"/>
    <n v="1434045687"/>
    <n v="1431453687"/>
    <b v="0"/>
    <n v="205"/>
    <b v="1"/>
    <s v="games/tabletop games"/>
    <n v="147"/>
    <n v="15.72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x v="1"/>
    <n v="1481224736"/>
    <n v="1480360736"/>
    <b v="0"/>
    <n v="206"/>
    <b v="1"/>
    <s v="games/tabletop games"/>
    <n v="1867"/>
    <n v="90.635900000000007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x v="0"/>
    <n v="1395876250"/>
    <n v="1393287850"/>
    <b v="0"/>
    <n v="84"/>
    <b v="1"/>
    <s v="games/tabletop games"/>
    <n v="327"/>
    <n v="97.29760000000000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x v="2"/>
    <n v="1487093020"/>
    <n v="1485278620"/>
    <b v="0"/>
    <n v="210"/>
    <b v="1"/>
    <s v="games/tabletop games"/>
    <n v="780"/>
    <n v="37.119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x v="0"/>
    <n v="1416268800"/>
    <n v="1413295358"/>
    <b v="0"/>
    <n v="181"/>
    <b v="1"/>
    <s v="games/tabletop games"/>
    <n v="154"/>
    <n v="28.105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x v="9"/>
    <n v="1422734313"/>
    <n v="1420919913"/>
    <b v="0"/>
    <n v="60"/>
    <b v="1"/>
    <s v="games/tabletop games"/>
    <n v="116"/>
    <n v="144.433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x v="0"/>
    <n v="1463972400"/>
    <n v="1462543114"/>
    <b v="0"/>
    <n v="445"/>
    <b v="1"/>
    <s v="games/tabletop games"/>
    <n v="180"/>
    <n v="24.2742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x v="1"/>
    <n v="1479846507"/>
    <n v="1479241707"/>
    <b v="0"/>
    <n v="17"/>
    <b v="1"/>
    <s v="games/tabletop games"/>
    <n v="299"/>
    <n v="35.117600000000003"/>
    <x v="6"/>
    <x v="32"/>
  </r>
  <r>
    <n v="2266"/>
    <s v="GOAT LORDS."/>
    <s v="Want to be LORD OF THE GOATS? Start building your herd using thievery, magic, bombs and mostly goats."/>
    <n v="1500"/>
    <n v="4804"/>
    <x v="0"/>
    <x v="0"/>
    <x v="0"/>
    <n v="1461722400"/>
    <n v="1460235592"/>
    <b v="0"/>
    <n v="194"/>
    <b v="1"/>
    <s v="games/tabletop games"/>
    <n v="320"/>
    <n v="24.762899999999998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x v="0"/>
    <n v="1419123600"/>
    <n v="1416945297"/>
    <b v="0"/>
    <n v="404"/>
    <b v="1"/>
    <s v="games/tabletop games"/>
    <n v="381"/>
    <n v="188.37870000000001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x v="0"/>
    <n v="1489283915"/>
    <n v="1486691915"/>
    <b v="0"/>
    <n v="194"/>
    <b v="1"/>
    <s v="games/tabletop games"/>
    <n v="103"/>
    <n v="148.0825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x v="0"/>
    <n v="1488862800"/>
    <n v="1486745663"/>
    <b v="0"/>
    <n v="902"/>
    <b v="1"/>
    <s v="games/tabletop games"/>
    <n v="1802"/>
    <n v="49.93460000000000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x v="0"/>
    <n v="1484085540"/>
    <n v="1482353513"/>
    <b v="0"/>
    <n v="1670"/>
    <b v="1"/>
    <s v="games/tabletop games"/>
    <n v="720"/>
    <n v="107.8216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x v="0"/>
    <n v="1481328004"/>
    <n v="1478736004"/>
    <b v="0"/>
    <n v="1328"/>
    <b v="1"/>
    <s v="games/tabletop games"/>
    <n v="283"/>
    <n v="42.634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x v="0"/>
    <n v="1449506836"/>
    <n v="1446914836"/>
    <b v="0"/>
    <n v="944"/>
    <b v="1"/>
    <s v="games/tabletop games"/>
    <n v="1357"/>
    <n v="14.370799999999999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x v="5"/>
    <n v="1489320642"/>
    <n v="1487164242"/>
    <b v="0"/>
    <n v="147"/>
    <b v="1"/>
    <s v="games/tabletop games"/>
    <n v="220"/>
    <n v="37.476199999999999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x v="0"/>
    <n v="1393156857"/>
    <n v="1390564857"/>
    <b v="0"/>
    <n v="99"/>
    <b v="1"/>
    <s v="games/tabletop games"/>
    <n v="120"/>
    <n v="30.20200000000000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x v="1"/>
    <n v="1419259679"/>
    <n v="1416667679"/>
    <b v="0"/>
    <n v="79"/>
    <b v="1"/>
    <s v="games/tabletop games"/>
    <n v="408"/>
    <n v="33.550600000000003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x v="0"/>
    <n v="1388936289"/>
    <n v="1386344289"/>
    <b v="0"/>
    <n v="75"/>
    <b v="1"/>
    <s v="games/tabletop games"/>
    <n v="106"/>
    <n v="64.746700000000004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x v="0"/>
    <n v="1330359423"/>
    <n v="1327767423"/>
    <b v="0"/>
    <n v="207"/>
    <b v="1"/>
    <s v="games/tabletop games"/>
    <n v="141"/>
    <n v="57.932400000000001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x v="3"/>
    <n v="1451861940"/>
    <n v="1448902867"/>
    <b v="0"/>
    <n v="102"/>
    <b v="1"/>
    <s v="games/tabletop games"/>
    <n v="271"/>
    <n v="53.078400000000002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x v="0"/>
    <n v="1423022400"/>
    <n v="1421436099"/>
    <b v="0"/>
    <n v="32"/>
    <b v="1"/>
    <s v="games/tabletop games"/>
    <n v="154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x v="0"/>
    <n v="1442501991"/>
    <n v="1439909991"/>
    <b v="0"/>
    <n v="480"/>
    <b v="1"/>
    <s v="games/tabletop games"/>
    <n v="404"/>
    <n v="82.396900000000002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x v="0"/>
    <n v="1311576600"/>
    <n v="1306219897"/>
    <b v="0"/>
    <n v="11"/>
    <b v="1"/>
    <s v="music/rock"/>
    <n v="185"/>
    <n v="50.454500000000003"/>
    <x v="4"/>
    <x v="11"/>
  </r>
  <r>
    <n v="2282"/>
    <s v="Sage King's Debut Album"/>
    <s v="Sage King is recording his debut album and wants YOU to be a part of the creation process"/>
    <n v="750"/>
    <n v="1390"/>
    <x v="0"/>
    <x v="0"/>
    <x v="0"/>
    <n v="1452744686"/>
    <n v="1447560686"/>
    <b v="0"/>
    <n v="12"/>
    <b v="1"/>
    <s v="music/rock"/>
    <n v="185"/>
    <n v="115.83329999999999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x v="0"/>
    <n v="1336528804"/>
    <n v="1331348404"/>
    <b v="0"/>
    <n v="48"/>
    <b v="1"/>
    <s v="music/rock"/>
    <n v="101"/>
    <n v="63.034599999999998"/>
    <x v="4"/>
    <x v="11"/>
  </r>
  <r>
    <n v="2284"/>
    <s v="Make a record, write a song, take the Vinyl Skyway. "/>
    <s v="The Vinyl Skyway reunite to make a third album. "/>
    <n v="6000"/>
    <n v="6373.27"/>
    <x v="0"/>
    <x v="0"/>
    <x v="0"/>
    <n v="1299902400"/>
    <n v="1297451245"/>
    <b v="0"/>
    <n v="59"/>
    <b v="1"/>
    <s v="music/rock"/>
    <n v="106"/>
    <n v="108.0215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x v="0"/>
    <n v="1340944043"/>
    <n v="1338352043"/>
    <b v="0"/>
    <n v="79"/>
    <b v="1"/>
    <s v="music/rock"/>
    <n v="121"/>
    <n v="46.0886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x v="0"/>
    <n v="1378439940"/>
    <n v="1376003254"/>
    <b v="0"/>
    <n v="14"/>
    <b v="1"/>
    <s v="music/rock"/>
    <n v="100"/>
    <n v="107.21429999999999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x v="0"/>
    <n v="1403539260"/>
    <n v="1401724860"/>
    <b v="0"/>
    <n v="106"/>
    <b v="1"/>
    <s v="music/rock"/>
    <n v="120"/>
    <n v="50.933900000000001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x v="0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x v="0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x v="0"/>
    <n v="1259686800"/>
    <n v="1252908330"/>
    <b v="0"/>
    <n v="29"/>
    <b v="1"/>
    <s v="music/rock"/>
    <n v="104"/>
    <n v="53.827599999999997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x v="0"/>
    <n v="1335153600"/>
    <n v="1332199618"/>
    <b v="0"/>
    <n v="43"/>
    <b v="1"/>
    <s v="music/rock"/>
    <n v="173"/>
    <n v="100.46510000000001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x v="0"/>
    <n v="1334767476"/>
    <n v="1332175476"/>
    <b v="0"/>
    <n v="46"/>
    <b v="1"/>
    <s v="music/rock"/>
    <n v="107"/>
    <n v="46.630699999999997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x v="0"/>
    <n v="1348545540"/>
    <n v="1346345999"/>
    <b v="0"/>
    <n v="27"/>
    <b v="1"/>
    <s v="music/rock"/>
    <n v="108"/>
    <n v="34.074100000000001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x v="0"/>
    <n v="1358702480"/>
    <n v="1356110480"/>
    <b v="0"/>
    <n v="112"/>
    <b v="1"/>
    <s v="music/rock"/>
    <n v="146"/>
    <n v="65.21460000000000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x v="0"/>
    <n v="1359240856"/>
    <n v="1356648856"/>
    <b v="0"/>
    <n v="34"/>
    <b v="1"/>
    <s v="music/rock"/>
    <n v="125"/>
    <n v="44.2059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x v="0"/>
    <n v="1330018426"/>
    <n v="1326994426"/>
    <b v="0"/>
    <n v="145"/>
    <b v="1"/>
    <s v="music/rock"/>
    <n v="149"/>
    <n v="71.965500000000006"/>
    <x v="4"/>
    <x v="11"/>
  </r>
  <r>
    <n v="2297"/>
    <s v="Company Company: Debut EP"/>
    <s v="New Jersey Alternative Rock band COCO needs YOUR help self-releasing debut EP!"/>
    <n v="1000"/>
    <n v="1006"/>
    <x v="0"/>
    <x v="0"/>
    <x v="0"/>
    <n v="1331697540"/>
    <n v="1328749249"/>
    <b v="0"/>
    <n v="19"/>
    <b v="1"/>
    <s v="music/rock"/>
    <n v="101"/>
    <n v="52.947400000000002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x v="0"/>
    <n v="1395861033"/>
    <n v="1393272633"/>
    <b v="0"/>
    <n v="288"/>
    <b v="1"/>
    <s v="music/rock"/>
    <n v="105"/>
    <n v="109.45140000000001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x v="0"/>
    <n v="1296953209"/>
    <n v="1295657209"/>
    <b v="0"/>
    <n v="14"/>
    <b v="1"/>
    <s v="music/rock"/>
    <n v="350"/>
    <n v="75.0357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x v="0"/>
    <n v="1340904416"/>
    <n v="1339694816"/>
    <b v="0"/>
    <n v="7"/>
    <b v="1"/>
    <s v="music/rock"/>
    <n v="101"/>
    <n v="115.71429999999999"/>
    <x v="4"/>
    <x v="11"/>
  </r>
  <r>
    <n v="2301"/>
    <s v="Time Crash"/>
    <s v="We are America's first trock band, and we're ready to bring you our first album!"/>
    <n v="5000"/>
    <n v="6680.22"/>
    <x v="0"/>
    <x v="0"/>
    <x v="0"/>
    <n v="1371785496"/>
    <n v="1369193496"/>
    <b v="1"/>
    <n v="211"/>
    <b v="1"/>
    <s v="music/indie rock"/>
    <n v="134"/>
    <n v="31.659800000000001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x v="0"/>
    <n v="1388473200"/>
    <n v="1385585434"/>
    <b v="1"/>
    <n v="85"/>
    <b v="1"/>
    <s v="music/indie rock"/>
    <n v="171"/>
    <n v="46.1764999999999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x v="0"/>
    <n v="1323747596"/>
    <n v="1320287996"/>
    <b v="1"/>
    <n v="103"/>
    <b v="1"/>
    <s v="music/indie rock"/>
    <n v="109"/>
    <n v="68.481700000000004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x v="0"/>
    <n v="1293857940"/>
    <n v="1290281691"/>
    <b v="1"/>
    <n v="113"/>
    <b v="1"/>
    <s v="music/indie rock"/>
    <n v="101"/>
    <n v="53.469200000000001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x v="0"/>
    <n v="1407520800"/>
    <n v="1405356072"/>
    <b v="1"/>
    <n v="167"/>
    <b v="1"/>
    <s v="music/indie rock"/>
    <n v="101"/>
    <n v="109.1078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x v="0"/>
    <n v="1331352129"/>
    <n v="1328760129"/>
    <b v="1"/>
    <n v="73"/>
    <b v="1"/>
    <s v="music/indie rock"/>
    <n v="107"/>
    <n v="51.185600000000001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x v="0"/>
    <n v="1336245328"/>
    <n v="1333653333"/>
    <b v="1"/>
    <n v="75"/>
    <b v="1"/>
    <s v="music/indie rock"/>
    <n v="107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x v="0"/>
    <n v="1409274000"/>
    <n v="1406847996"/>
    <b v="1"/>
    <n v="614"/>
    <b v="1"/>
    <s v="music/indie rock"/>
    <n v="101"/>
    <n v="82.496899999999997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x v="0"/>
    <n v="1362872537"/>
    <n v="1359848537"/>
    <b v="1"/>
    <n v="107"/>
    <b v="1"/>
    <s v="music/indie rock"/>
    <n v="107"/>
    <n v="59.817500000000003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x v="0"/>
    <n v="1363889015"/>
    <n v="1361300615"/>
    <b v="1"/>
    <n v="1224"/>
    <b v="1"/>
    <s v="music/indie rock"/>
    <n v="429"/>
    <n v="64.816500000000005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x v="0"/>
    <n v="1399421189"/>
    <n v="1396829189"/>
    <b v="1"/>
    <n v="104"/>
    <b v="1"/>
    <s v="music/indie rock"/>
    <n v="104"/>
    <n v="90.096199999999996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x v="0"/>
    <n v="1397862000"/>
    <n v="1395155478"/>
    <b v="1"/>
    <n v="79"/>
    <b v="1"/>
    <s v="music/indie rock"/>
    <n v="108"/>
    <n v="40.962000000000003"/>
    <x v="4"/>
    <x v="14"/>
  </r>
  <r>
    <n v="2313"/>
    <s v="A SUNNY DAY IN GLASGOW"/>
    <s v="A Sunny Day in Glasgow are recording a new album and we need your help!"/>
    <n v="5000"/>
    <n v="8792.02"/>
    <x v="0"/>
    <x v="0"/>
    <x v="0"/>
    <n v="1336086026"/>
    <n v="1333494026"/>
    <b v="1"/>
    <n v="157"/>
    <b v="1"/>
    <s v="music/indie rock"/>
    <n v="176"/>
    <n v="56.000100000000003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x v="0"/>
    <n v="1339074857"/>
    <n v="1336482857"/>
    <b v="1"/>
    <n v="50"/>
    <b v="1"/>
    <s v="music/indie rock"/>
    <n v="15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x v="0"/>
    <n v="1336238743"/>
    <n v="1333646743"/>
    <b v="1"/>
    <n v="64"/>
    <b v="1"/>
    <s v="music/indie rock"/>
    <n v="103"/>
    <n v="40.078099999999999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x v="0"/>
    <n v="1260383040"/>
    <n v="1253726650"/>
    <b v="1"/>
    <n v="200"/>
    <b v="1"/>
    <s v="music/indie rock"/>
    <n v="104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x v="0"/>
    <n v="1266210000"/>
    <n v="1263474049"/>
    <b v="1"/>
    <n v="22"/>
    <b v="1"/>
    <s v="music/indie rock"/>
    <n v="104"/>
    <n v="18.909099999999999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x v="0"/>
    <n v="1253937540"/>
    <n v="1251214014"/>
    <b v="1"/>
    <n v="163"/>
    <b v="1"/>
    <s v="music/indie rock"/>
    <n v="121"/>
    <n v="37.134999999999998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x v="0"/>
    <n v="1387072685"/>
    <n v="1384480685"/>
    <b v="1"/>
    <n v="77"/>
    <b v="1"/>
    <s v="music/indie rock"/>
    <n v="108"/>
    <n v="41.96099999999999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x v="0"/>
    <n v="1396463800"/>
    <n v="1393443400"/>
    <b v="1"/>
    <n v="89"/>
    <b v="1"/>
    <s v="music/indie rock"/>
    <n v="109"/>
    <n v="61.044899999999998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x v="3"/>
    <n v="1491282901"/>
    <n v="1488694501"/>
    <b v="0"/>
    <n v="64"/>
    <b v="0"/>
    <s v="food/small batch"/>
    <n v="39"/>
    <n v="64.531300000000002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x v="0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x v="0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x v="1"/>
    <n v="1490559285"/>
    <n v="1487970885"/>
    <b v="0"/>
    <n v="61"/>
    <b v="0"/>
    <s v="food/small batch"/>
    <n v="21"/>
    <n v="25.491800000000001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x v="0"/>
    <n v="1490830331"/>
    <n v="1488241931"/>
    <b v="0"/>
    <n v="7"/>
    <b v="0"/>
    <s v="food/small batch"/>
    <n v="8"/>
    <n v="11.42859999999999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x v="0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x v="0"/>
    <n v="1409090440"/>
    <n v="1406066440"/>
    <b v="1"/>
    <n v="3355"/>
    <b v="1"/>
    <s v="food/small batch"/>
    <n v="526"/>
    <n v="54.883200000000002"/>
    <x v="7"/>
    <x v="33"/>
  </r>
  <r>
    <n v="2328"/>
    <s v="Bravado Spice | Bigger &amp; Bolder"/>
    <s v="Our mission: To launch our Crimson Hot Sauce &amp; introduce our Chili &amp; Garlic Pickles. _x000d__x000d_Let's change the game together!"/>
    <n v="10000"/>
    <n v="25445"/>
    <x v="0"/>
    <x v="0"/>
    <x v="0"/>
    <n v="1434307537"/>
    <n v="1431715537"/>
    <b v="1"/>
    <n v="537"/>
    <b v="1"/>
    <s v="food/small batch"/>
    <n v="254"/>
    <n v="47.383600000000001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x v="0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x v="0"/>
    <n v="1451001600"/>
    <n v="1448400943"/>
    <b v="1"/>
    <n v="163"/>
    <b v="1"/>
    <s v="food/small batch"/>
    <n v="102"/>
    <n v="219.9264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x v="0"/>
    <n v="1408320490"/>
    <n v="1405728490"/>
    <b v="1"/>
    <n v="283"/>
    <b v="1"/>
    <s v="food/small batch"/>
    <n v="144"/>
    <n v="40.795400000000001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x v="0"/>
    <n v="1423235071"/>
    <n v="1420643071"/>
    <b v="1"/>
    <n v="352"/>
    <b v="1"/>
    <s v="food/small batch"/>
    <n v="106"/>
    <n v="75.502799999999993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x v="0"/>
    <n v="1401385800"/>
    <n v="1399563390"/>
    <b v="1"/>
    <n v="94"/>
    <b v="1"/>
    <s v="food/small batch"/>
    <n v="212"/>
    <n v="13.5426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x v="0"/>
    <n v="1415208840"/>
    <n v="1412611498"/>
    <b v="1"/>
    <n v="67"/>
    <b v="1"/>
    <s v="food/small batch"/>
    <n v="102"/>
    <n v="60.86569999999999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x v="0"/>
    <n v="1402494243"/>
    <n v="1399902243"/>
    <b v="1"/>
    <n v="221"/>
    <b v="1"/>
    <s v="food/small batch"/>
    <n v="102"/>
    <n v="115.6923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x v="0"/>
    <n v="1394316695"/>
    <n v="1390860695"/>
    <b v="1"/>
    <n v="2165"/>
    <b v="1"/>
    <s v="food/small batch"/>
    <n v="521"/>
    <n v="48.104599999999998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x v="0"/>
    <n v="1403796143"/>
    <n v="1401204143"/>
    <b v="1"/>
    <n v="179"/>
    <b v="1"/>
    <s v="food/small batch"/>
    <n v="111"/>
    <n v="74.18439999999999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x v="0"/>
    <n v="1404077484"/>
    <n v="1401485484"/>
    <b v="1"/>
    <n v="123"/>
    <b v="1"/>
    <s v="food/small batch"/>
    <n v="101"/>
    <n v="123.3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x v="0"/>
    <n v="1482134340"/>
    <n v="1479496309"/>
    <b v="1"/>
    <n v="1104"/>
    <b v="1"/>
    <s v="food/small batch"/>
    <n v="294"/>
    <n v="66.623199999999997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x v="0"/>
    <n v="1477841138"/>
    <n v="1475249138"/>
    <b v="1"/>
    <n v="403"/>
    <b v="1"/>
    <s v="food/small batch"/>
    <n v="106"/>
    <n v="104.9901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x v="0"/>
    <n v="1436729504"/>
    <n v="1434137504"/>
    <b v="0"/>
    <n v="0"/>
    <b v="0"/>
    <s v="technology/web"/>
    <n v="0"/>
    <s v="no backers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x v="0"/>
    <n v="1412571600"/>
    <n v="1410799870"/>
    <b v="0"/>
    <n v="0"/>
    <b v="0"/>
    <s v="technology/web"/>
    <n v="0"/>
    <s v="no backers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x v="0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x v="5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x v="0"/>
    <n v="1427845140"/>
    <n v="1424822556"/>
    <b v="0"/>
    <n v="0"/>
    <b v="0"/>
    <s v="technology/web"/>
    <n v="0"/>
    <s v="no backers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x v="0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x v="0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x v="0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x v="9"/>
    <n v="1439318228"/>
    <n v="1436812628"/>
    <b v="0"/>
    <n v="0"/>
    <b v="0"/>
    <s v="technology/web"/>
    <n v="0"/>
    <s v="no backers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x v="3"/>
    <n v="1483474370"/>
    <n v="1480882370"/>
    <b v="0"/>
    <n v="0"/>
    <b v="0"/>
    <s v="technology/web"/>
    <n v="0"/>
    <s v="no backers"/>
    <x v="2"/>
    <x v="7"/>
  </r>
  <r>
    <n v="2351"/>
    <s v="NZ Auction site.  No listing or success fees. Only $2 p/m"/>
    <s v="Donate $30 or more and receive a free selfie stick."/>
    <n v="18900"/>
    <n v="108"/>
    <x v="1"/>
    <x v="4"/>
    <x v="4"/>
    <n v="1430360739"/>
    <n v="1427768739"/>
    <b v="0"/>
    <n v="7"/>
    <b v="0"/>
    <s v="technology/web"/>
    <n v="1"/>
    <n v="15.42859999999999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x v="0"/>
    <n v="1433603552"/>
    <n v="1428419552"/>
    <b v="0"/>
    <n v="0"/>
    <b v="0"/>
    <s v="technology/web"/>
    <n v="0"/>
    <s v="no backers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x v="0"/>
    <n v="1429632822"/>
    <n v="1428596022"/>
    <b v="0"/>
    <n v="0"/>
    <b v="0"/>
    <s v="technology/web"/>
    <n v="0"/>
    <s v="no backers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x v="0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x v="2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x v="3"/>
    <n v="1433530104"/>
    <n v="1430938104"/>
    <b v="0"/>
    <n v="0"/>
    <b v="0"/>
    <s v="technology/web"/>
    <n v="0"/>
    <s v="no backers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x v="1"/>
    <n v="1445093578"/>
    <n v="1442501578"/>
    <b v="0"/>
    <n v="0"/>
    <b v="0"/>
    <s v="technology/web"/>
    <n v="0"/>
    <s v="no backers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x v="1"/>
    <n v="1422664740"/>
    <n v="1417818036"/>
    <b v="0"/>
    <n v="0"/>
    <b v="0"/>
    <s v="technology/web"/>
    <n v="0"/>
    <s v="no backers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x v="0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x v="5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x v="5"/>
    <n v="1462053600"/>
    <n v="1459975008"/>
    <b v="0"/>
    <n v="0"/>
    <b v="0"/>
    <s v="technology/web"/>
    <n v="0"/>
    <s v="no backers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x v="0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x v="0"/>
    <n v="1451348200"/>
    <n v="1447460200"/>
    <b v="0"/>
    <n v="0"/>
    <b v="0"/>
    <s v="technology/web"/>
    <n v="0"/>
    <s v="no backers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x v="0"/>
    <n v="1445898356"/>
    <n v="1441146356"/>
    <b v="0"/>
    <n v="0"/>
    <b v="0"/>
    <s v="technology/web"/>
    <n v="0"/>
    <s v="no backers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x v="3"/>
    <n v="1453071600"/>
    <n v="1449596425"/>
    <b v="0"/>
    <n v="0"/>
    <b v="0"/>
    <s v="technology/web"/>
    <n v="0"/>
    <s v="no backers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x v="1"/>
    <n v="1445431533"/>
    <n v="1442839533"/>
    <b v="0"/>
    <n v="27"/>
    <b v="0"/>
    <s v="technology/web"/>
    <n v="11"/>
    <n v="97.407399999999996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x v="0"/>
    <n v="1461622616"/>
    <n v="1456442216"/>
    <b v="0"/>
    <n v="14"/>
    <b v="0"/>
    <s v="technology/web"/>
    <n v="1"/>
    <n v="47.857100000000003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x v="0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x v="0"/>
    <n v="1455132611"/>
    <n v="1452540611"/>
    <b v="0"/>
    <n v="0"/>
    <b v="0"/>
    <s v="technology/web"/>
    <n v="0"/>
    <s v="no backers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x v="0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x v="0"/>
    <n v="1435257596"/>
    <n v="1432665596"/>
    <b v="0"/>
    <n v="0"/>
    <b v="0"/>
    <s v="technology/web"/>
    <n v="0"/>
    <s v="no backers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x v="2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x v="9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x v="0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x v="0"/>
    <n v="1473451437"/>
    <n v="1470859437"/>
    <b v="0"/>
    <n v="0"/>
    <b v="0"/>
    <s v="technology/web"/>
    <n v="0"/>
    <s v="no backers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x v="0"/>
    <n v="1449785566"/>
    <n v="1447193566"/>
    <b v="0"/>
    <n v="4"/>
    <b v="0"/>
    <s v="technology/web"/>
    <n v="11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x v="5"/>
    <n v="1480110783"/>
    <n v="1477515183"/>
    <b v="0"/>
    <n v="0"/>
    <b v="0"/>
    <s v="technology/web"/>
    <n v="0"/>
    <s v="no backers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x v="0"/>
    <n v="1440548330"/>
    <n v="1438042730"/>
    <b v="0"/>
    <n v="0"/>
    <b v="0"/>
    <s v="technology/web"/>
    <n v="0"/>
    <s v="no backers"/>
    <x v="2"/>
    <x v="7"/>
  </r>
  <r>
    <n v="2379"/>
    <s v="SelectCooks.com (Canceled)"/>
    <s v="Selectcooks.com is a community marketplace for people to list, find and hire chefs."/>
    <n v="30000"/>
    <n v="0"/>
    <x v="1"/>
    <x v="0"/>
    <x v="0"/>
    <n v="1444004616"/>
    <n v="1440116616"/>
    <b v="0"/>
    <n v="0"/>
    <b v="0"/>
    <s v="technology/web"/>
    <n v="0"/>
    <s v="no backers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x v="0"/>
    <n v="1443726142"/>
    <n v="1441134142"/>
    <b v="0"/>
    <n v="3"/>
    <b v="0"/>
    <s v="technology/web"/>
    <n v="0"/>
    <n v="18.333300000000001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x v="0"/>
    <n v="1428704848"/>
    <n v="1426112848"/>
    <b v="0"/>
    <n v="7"/>
    <b v="0"/>
    <s v="technology/web"/>
    <n v="2"/>
    <n v="224.42859999999999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x v="0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x v="4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x v="0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x v="0"/>
    <n v="1438793432"/>
    <n v="1436201432"/>
    <b v="0"/>
    <n v="7"/>
    <b v="0"/>
    <s v="technology/web"/>
    <n v="1"/>
    <n v="112.5714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x v="5"/>
    <n v="1420920424"/>
    <n v="1415736424"/>
    <b v="0"/>
    <n v="0"/>
    <b v="0"/>
    <s v="technology/web"/>
    <n v="0"/>
    <s v="no backers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x v="0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x v="0"/>
    <n v="1421350140"/>
    <n v="1418761759"/>
    <b v="0"/>
    <n v="8"/>
    <b v="0"/>
    <s v="technology/web"/>
    <n v="1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x v="3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x v="2"/>
    <n v="1420352264"/>
    <n v="1416896264"/>
    <b v="0"/>
    <n v="0"/>
    <b v="0"/>
    <s v="technology/web"/>
    <n v="0"/>
    <s v="no backers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x v="0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x v="0"/>
    <n v="1446087223"/>
    <n v="1443495223"/>
    <b v="0"/>
    <n v="0"/>
    <b v="0"/>
    <s v="technology/web"/>
    <n v="0"/>
    <s v="no backers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x v="0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x v="3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x v="0"/>
    <n v="1484038620"/>
    <n v="1481597687"/>
    <b v="0"/>
    <n v="0"/>
    <b v="0"/>
    <s v="technology/web"/>
    <n v="0"/>
    <s v="no backers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x v="11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x v="0"/>
    <n v="1420233256"/>
    <n v="1417641256"/>
    <b v="0"/>
    <n v="0"/>
    <b v="0"/>
    <s v="technology/web"/>
    <n v="0"/>
    <s v="no backers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x v="0"/>
    <n v="1435874384"/>
    <n v="1433282384"/>
    <b v="0"/>
    <n v="0"/>
    <b v="0"/>
    <s v="technology/web"/>
    <n v="0"/>
    <s v="no backers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x v="9"/>
    <n v="1418934506"/>
    <n v="1415910506"/>
    <b v="0"/>
    <n v="0"/>
    <b v="0"/>
    <s v="technology/web"/>
    <n v="0"/>
    <s v="no backers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x v="2"/>
    <n v="1460615164"/>
    <n v="1458023164"/>
    <b v="0"/>
    <n v="0"/>
    <b v="0"/>
    <s v="technology/web"/>
    <n v="0"/>
    <s v="no backers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x v="0"/>
    <n v="1457207096"/>
    <n v="1452023096"/>
    <b v="0"/>
    <n v="9"/>
    <b v="0"/>
    <s v="food/food trucks"/>
    <n v="1"/>
    <n v="22.333300000000001"/>
    <x v="7"/>
    <x v="19"/>
  </r>
  <r>
    <n v="2402"/>
    <s v="Cupcake Truck Unite"/>
    <s v="Small town, delicious treats, and a mobile truck"/>
    <n v="12000"/>
    <n v="52"/>
    <x v="2"/>
    <x v="0"/>
    <x v="0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x v="1"/>
    <n v="1459368658"/>
    <n v="1454188258"/>
    <b v="0"/>
    <n v="12"/>
    <b v="0"/>
    <s v="food/food trucks"/>
    <n v="17"/>
    <n v="16.833300000000001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x v="0"/>
    <n v="1451782607"/>
    <n v="1449190607"/>
    <b v="0"/>
    <n v="0"/>
    <b v="0"/>
    <s v="food/food trucks"/>
    <n v="0"/>
    <s v="no backers"/>
    <x v="7"/>
    <x v="19"/>
  </r>
  <r>
    <n v="2405"/>
    <s v="JoyShtick Food Truck"/>
    <s v="We are the first gaming-themed food truck, bringing gourmet pub fare to the Jacksonville area."/>
    <n v="5000"/>
    <n v="1126"/>
    <x v="2"/>
    <x v="0"/>
    <x v="0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x v="0"/>
    <n v="1421635190"/>
    <n v="1418179190"/>
    <b v="0"/>
    <n v="16"/>
    <b v="0"/>
    <s v="food/food trucks"/>
    <n v="41"/>
    <n v="84.0625"/>
    <x v="7"/>
    <x v="19"/>
  </r>
  <r>
    <n v="2407"/>
    <s v="&quot;PASHUT&quot;-(Means â€˜simpleâ€™ in Hebrew)"/>
    <s v="Hummus-mediterranean diet, real food, organic, vegan, kosher._x000d_An original great health oriented street food in Santa Fe NM."/>
    <n v="22000"/>
    <n v="5557"/>
    <x v="2"/>
    <x v="0"/>
    <x v="0"/>
    <n v="1428732000"/>
    <n v="1426772928"/>
    <b v="0"/>
    <n v="33"/>
    <b v="0"/>
    <s v="food/food trucks"/>
    <n v="25"/>
    <n v="168.3939"/>
    <x v="7"/>
    <x v="19"/>
  </r>
  <r>
    <n v="2408"/>
    <s v="Sabroso On Wheels"/>
    <s v="A US Army Vet trying to get a Peruvian food truck going! Really good Peruvian food now mobile!"/>
    <n v="15000"/>
    <n v="30"/>
    <x v="2"/>
    <x v="0"/>
    <x v="0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x v="0"/>
    <n v="1439931675"/>
    <n v="1437339675"/>
    <b v="0"/>
    <n v="6"/>
    <b v="0"/>
    <s v="food/food trucks"/>
    <n v="2"/>
    <n v="76.666700000000006"/>
    <x v="7"/>
    <x v="19"/>
  </r>
  <r>
    <n v="2410"/>
    <s v="Websters grill truck       slow cooked meats"/>
    <s v="Websters grill truck the best slow cooked meats on hot coals_x000d_Beef bisket, roast Lamb, roast chicken, Ribs, burgers, sliders,"/>
    <n v="15000"/>
    <n v="0"/>
    <x v="2"/>
    <x v="2"/>
    <x v="2"/>
    <n v="1441619275"/>
    <n v="1439027275"/>
    <b v="0"/>
    <n v="0"/>
    <b v="0"/>
    <s v="food/food trucks"/>
    <n v="0"/>
    <s v="no backers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x v="0"/>
    <n v="1440524082"/>
    <n v="1437932082"/>
    <b v="0"/>
    <n v="3"/>
    <b v="0"/>
    <s v="food/food trucks"/>
    <n v="1"/>
    <n v="50.333300000000001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x v="3"/>
    <n v="1480185673"/>
    <n v="1476294073"/>
    <b v="0"/>
    <n v="0"/>
    <b v="0"/>
    <s v="food/food trucks"/>
    <n v="0"/>
    <s v="no backers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x v="0"/>
    <n v="1401579000"/>
    <n v="1398911882"/>
    <b v="0"/>
    <n v="3"/>
    <b v="0"/>
    <s v="food/food trucks"/>
    <n v="1"/>
    <n v="8.3332999999999995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x v="0"/>
    <n v="1440215940"/>
    <n v="1436805660"/>
    <b v="0"/>
    <n v="13"/>
    <b v="0"/>
    <s v="food/food trucks"/>
    <n v="3"/>
    <n v="35.384599999999999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x v="0"/>
    <n v="1468615346"/>
    <n v="1466023346"/>
    <b v="0"/>
    <n v="6"/>
    <b v="0"/>
    <s v="food/food trucks"/>
    <n v="1"/>
    <n v="55.833300000000001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x v="0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x v="0"/>
    <n v="1407705187"/>
    <n v="1405113187"/>
    <b v="0"/>
    <n v="0"/>
    <b v="0"/>
    <s v="food/food trucks"/>
    <n v="0"/>
    <s v="no backers"/>
    <x v="7"/>
    <x v="19"/>
  </r>
  <r>
    <n v="2418"/>
    <s v="Mexican food truck"/>
    <s v="I want to start my food truck business."/>
    <n v="25000"/>
    <n v="5"/>
    <x v="2"/>
    <x v="0"/>
    <x v="0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x v="0"/>
    <n v="1424281389"/>
    <n v="1419097389"/>
    <b v="0"/>
    <n v="0"/>
    <b v="0"/>
    <s v="food/food trucks"/>
    <n v="0"/>
    <s v="no backers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x v="0"/>
    <n v="1415583695"/>
    <n v="1410396095"/>
    <b v="0"/>
    <n v="36"/>
    <b v="0"/>
    <s v="food/food trucks"/>
    <n v="15"/>
    <n v="69.472200000000001"/>
    <x v="7"/>
    <x v="19"/>
  </r>
  <r>
    <n v="2421"/>
    <s v="hot dog cart"/>
    <s v="help me start Merrill's first hot dog cart in this empty lot"/>
    <n v="6000"/>
    <n v="1"/>
    <x v="2"/>
    <x v="0"/>
    <x v="0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x v="0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x v="0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x v="0"/>
    <n v="1414445108"/>
    <n v="1411853108"/>
    <b v="0"/>
    <n v="9"/>
    <b v="0"/>
    <s v="food/food trucks"/>
    <n v="1"/>
    <n v="34.444400000000002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x v="0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x v="0"/>
    <n v="1439006692"/>
    <n v="1433822692"/>
    <b v="0"/>
    <n v="0"/>
    <b v="0"/>
    <s v="food/food trucks"/>
    <n v="0"/>
    <s v="no backers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x v="0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x v="0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x v="8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x v="0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x v="0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x v="0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x v="0"/>
    <n v="1456608943"/>
    <n v="1454016943"/>
    <b v="0"/>
    <n v="0"/>
    <b v="0"/>
    <s v="food/food trucks"/>
    <n v="0"/>
    <s v="no backers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x v="0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x v="9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x v="5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x v="0"/>
    <n v="1426615200"/>
    <n v="1422400188"/>
    <b v="0"/>
    <n v="0"/>
    <b v="0"/>
    <s v="food/food trucks"/>
    <n v="0"/>
    <s v="no backers"/>
    <x v="7"/>
    <x v="19"/>
  </r>
  <r>
    <n v="2438"/>
    <s v="FOOD|Art"/>
    <s v="I'm starting a catering and food truck business of southern comfort food. My FOOD is my Art!  _x000d_Thanks for you help!"/>
    <n v="15000"/>
    <n v="50"/>
    <x v="2"/>
    <x v="0"/>
    <x v="0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d_Purchase unstuffed pets to fill with cotton candy"/>
    <n v="10000"/>
    <n v="0"/>
    <x v="2"/>
    <x v="0"/>
    <x v="0"/>
    <n v="1445197129"/>
    <n v="1442605129"/>
    <b v="0"/>
    <n v="0"/>
    <b v="0"/>
    <s v="food/food trucks"/>
    <n v="0"/>
    <s v="no backers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x v="3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x v="0"/>
    <n v="1437627540"/>
    <n v="1435806054"/>
    <b v="0"/>
    <n v="109"/>
    <b v="1"/>
    <s v="food/small batch"/>
    <n v="108"/>
    <n v="74.229399999999998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x v="0"/>
    <n v="1426777228"/>
    <n v="1424188828"/>
    <b v="0"/>
    <n v="372"/>
    <b v="1"/>
    <s v="food/small batch"/>
    <n v="126"/>
    <n v="81.252700000000004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x v="0"/>
    <n v="1408114822"/>
    <n v="1405522822"/>
    <b v="0"/>
    <n v="311"/>
    <b v="1"/>
    <s v="food/small batch"/>
    <n v="203"/>
    <n v="130.2347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x v="0"/>
    <n v="1464199591"/>
    <n v="1461607591"/>
    <b v="0"/>
    <n v="61"/>
    <b v="1"/>
    <s v="food/small batch"/>
    <n v="109"/>
    <n v="53.409799999999997"/>
    <x v="7"/>
    <x v="33"/>
  </r>
  <r>
    <n v="2445"/>
    <s v="Joe's Cellar Phase 1 - Sit down, shut up &amp; EAT!"/>
    <s v="Joe's Cellar is locally prepared old world Italian &quot;cellar food&quot;. _x000d_This is the stuff that makes non-Italians wish they were Italian!"/>
    <n v="5000"/>
    <n v="8640"/>
    <x v="0"/>
    <x v="0"/>
    <x v="0"/>
    <n v="1443242021"/>
    <n v="1440650021"/>
    <b v="0"/>
    <n v="115"/>
    <b v="1"/>
    <s v="food/small batch"/>
    <n v="173"/>
    <n v="75.130399999999995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x v="0"/>
    <n v="1480174071"/>
    <n v="1477578471"/>
    <b v="0"/>
    <n v="111"/>
    <b v="1"/>
    <s v="food/small batch"/>
    <n v="168"/>
    <n v="75.666700000000006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x v="0"/>
    <n v="1478923200"/>
    <n v="1476184593"/>
    <b v="0"/>
    <n v="337"/>
    <b v="1"/>
    <s v="food/small batch"/>
    <n v="427"/>
    <n v="31.691400000000002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x v="0"/>
    <n v="1472621760"/>
    <n v="1472110513"/>
    <b v="0"/>
    <n v="9"/>
    <b v="1"/>
    <s v="food/small batch"/>
    <n v="108"/>
    <n v="47.77779999999999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x v="0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x v="0"/>
    <n v="1414465860"/>
    <n v="1411177456"/>
    <b v="0"/>
    <n v="102"/>
    <b v="1"/>
    <s v="food/small batch"/>
    <n v="102"/>
    <n v="149.31399999999999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x v="0"/>
    <n v="1488750490"/>
    <n v="1487022490"/>
    <b v="0"/>
    <n v="186"/>
    <b v="1"/>
    <s v="food/small batch"/>
    <n v="115"/>
    <n v="62.06989999999999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x v="0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x v="0"/>
    <n v="1486053409"/>
    <n v="1483461409"/>
    <b v="0"/>
    <n v="67"/>
    <b v="1"/>
    <s v="food/small batch"/>
    <n v="155"/>
    <n v="69.268699999999995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x v="0"/>
    <n v="1489207808"/>
    <n v="1486183808"/>
    <b v="0"/>
    <n v="130"/>
    <b v="1"/>
    <s v="food/small batch"/>
    <n v="101"/>
    <n v="271.5077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x v="0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x v="0"/>
    <n v="1488063839"/>
    <n v="1485471839"/>
    <b v="0"/>
    <n v="67"/>
    <b v="1"/>
    <s v="food/small batch"/>
    <n v="181"/>
    <n v="40.4925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x v="0"/>
    <n v="1458826056"/>
    <n v="1456237656"/>
    <b v="0"/>
    <n v="124"/>
    <b v="1"/>
    <s v="food/small batch"/>
    <n v="102"/>
    <n v="189.75810000000001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x v="0"/>
    <n v="1465498800"/>
    <n v="1462481718"/>
    <b v="0"/>
    <n v="80"/>
    <b v="1"/>
    <s v="food/small batch"/>
    <n v="110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x v="0"/>
    <n v="1458742685"/>
    <n v="1454858285"/>
    <b v="0"/>
    <n v="282"/>
    <b v="1"/>
    <s v="food/small batch"/>
    <n v="102"/>
    <n v="108.7766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x v="0"/>
    <n v="1483417020"/>
    <n v="1480480167"/>
    <b v="0"/>
    <n v="68"/>
    <b v="1"/>
    <s v="food/small batch"/>
    <n v="101"/>
    <n v="125.9853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x v="0"/>
    <n v="1317438000"/>
    <n v="1314577097"/>
    <b v="0"/>
    <n v="86"/>
    <b v="1"/>
    <s v="music/indie rock"/>
    <n v="104"/>
    <n v="90.523300000000006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x v="0"/>
    <n v="1342672096"/>
    <n v="1340944096"/>
    <b v="0"/>
    <n v="115"/>
    <b v="1"/>
    <s v="music/indie rock"/>
    <n v="111"/>
    <n v="28.880400000000002"/>
    <x v="4"/>
    <x v="14"/>
  </r>
  <r>
    <n v="2463"/>
    <s v="Emma Ate the Lion &quot;Songs Two Count Too&quot;"/>
    <s v="Emma Ate The Lion's debut full length album"/>
    <n v="2000"/>
    <n v="2325"/>
    <x v="0"/>
    <x v="0"/>
    <x v="0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x v="5"/>
    <n v="1443641340"/>
    <n v="1441143397"/>
    <b v="0"/>
    <n v="43"/>
    <b v="1"/>
    <s v="music/indie rock"/>
    <n v="111"/>
    <n v="51.674399999999999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x v="0"/>
    <n v="1348420548"/>
    <n v="1345828548"/>
    <b v="0"/>
    <n v="48"/>
    <b v="1"/>
    <s v="music/indie rock"/>
    <n v="180"/>
    <n v="26.270800000000001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x v="0"/>
    <n v="1368066453"/>
    <n v="1365474453"/>
    <b v="0"/>
    <n v="52"/>
    <b v="1"/>
    <s v="music/indie rock"/>
    <n v="100"/>
    <n v="48.076900000000002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x v="0"/>
    <n v="1336669200"/>
    <n v="1335473931"/>
    <b v="0"/>
    <n v="43"/>
    <b v="1"/>
    <s v="music/indie rock"/>
    <n v="119"/>
    <n v="27.5581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x v="0"/>
    <n v="1351400400"/>
    <n v="1348285321"/>
    <b v="0"/>
    <n v="58"/>
    <b v="1"/>
    <s v="music/indie rock"/>
    <n v="107"/>
    <n v="36.97140000000000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x v="0"/>
    <n v="1297160329"/>
    <n v="1295000329"/>
    <b v="0"/>
    <n v="47"/>
    <b v="1"/>
    <s v="music/indie rock"/>
    <n v="114"/>
    <n v="29.0213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x v="0"/>
    <n v="1337824055"/>
    <n v="1335232055"/>
    <b v="0"/>
    <n v="36"/>
    <b v="1"/>
    <s v="music/indie rock"/>
    <n v="103"/>
    <n v="28.656700000000001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x v="0"/>
    <n v="1327535392"/>
    <n v="1324079392"/>
    <b v="0"/>
    <n v="17"/>
    <b v="1"/>
    <s v="music/indie rock"/>
    <n v="128"/>
    <n v="37.647100000000002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x v="0"/>
    <n v="1283562180"/>
    <n v="1277433980"/>
    <b v="0"/>
    <n v="104"/>
    <b v="1"/>
    <s v="music/indie rock"/>
    <n v="136"/>
    <n v="97.903999999999996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x v="0"/>
    <n v="1352573869"/>
    <n v="1349978269"/>
    <b v="0"/>
    <n v="47"/>
    <b v="1"/>
    <s v="music/indie rock"/>
    <n v="100"/>
    <n v="42.553199999999997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x v="0"/>
    <n v="1286756176"/>
    <n v="1282868176"/>
    <b v="0"/>
    <n v="38"/>
    <b v="1"/>
    <s v="music/indie rock"/>
    <n v="100"/>
    <n v="131.58369999999999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x v="0"/>
    <n v="1278799200"/>
    <n v="1273647255"/>
    <b v="0"/>
    <n v="81"/>
    <b v="1"/>
    <s v="music/indie rock"/>
    <n v="105"/>
    <n v="32.320999999999998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x v="0"/>
    <n v="1415004770"/>
    <n v="1412149970"/>
    <b v="0"/>
    <n v="55"/>
    <b v="1"/>
    <s v="music/indie rock"/>
    <n v="10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x v="0"/>
    <n v="1344789345"/>
    <n v="1340901345"/>
    <b v="0"/>
    <n v="41"/>
    <b v="1"/>
    <s v="music/indie rock"/>
    <n v="171"/>
    <n v="31.341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x v="0"/>
    <n v="1358117313"/>
    <n v="1355525313"/>
    <b v="0"/>
    <n v="79"/>
    <b v="1"/>
    <s v="music/indie rock"/>
    <n v="128"/>
    <n v="129.1139"/>
    <x v="4"/>
    <x v="14"/>
  </r>
  <r>
    <n v="2479"/>
    <s v="FUEL FAKE NATIVES"/>
    <s v="Fake Natives is headed on tour this summer. Help them fill their tank with fossil fuels."/>
    <n v="300"/>
    <n v="400.33"/>
    <x v="0"/>
    <x v="0"/>
    <x v="0"/>
    <n v="1343440800"/>
    <n v="1342545994"/>
    <b v="0"/>
    <n v="16"/>
    <b v="1"/>
    <s v="music/indie rock"/>
    <n v="133"/>
    <n v="25.0206000000000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x v="0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x v="0"/>
    <n v="1335799808"/>
    <n v="1333207808"/>
    <b v="0"/>
    <n v="95"/>
    <b v="1"/>
    <s v="music/indie rock"/>
    <n v="113"/>
    <n v="47.541499999999999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x v="0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x v="0"/>
    <n v="1335891603"/>
    <n v="1330711203"/>
    <b v="0"/>
    <n v="19"/>
    <b v="1"/>
    <s v="music/indie rock"/>
    <n v="114"/>
    <n v="65.842100000000002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x v="0"/>
    <n v="1316124003"/>
    <n v="1313532003"/>
    <b v="0"/>
    <n v="90"/>
    <b v="1"/>
    <s v="music/indie rock"/>
    <n v="119"/>
    <n v="46.401200000000003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x v="0"/>
    <n v="1318463879"/>
    <n v="1315439879"/>
    <b v="0"/>
    <n v="41"/>
    <b v="1"/>
    <s v="music/indie rock"/>
    <n v="103"/>
    <n v="50.365900000000003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x v="0"/>
    <n v="1335113976"/>
    <n v="1332521976"/>
    <b v="0"/>
    <n v="30"/>
    <b v="1"/>
    <s v="music/indie rock"/>
    <n v="266"/>
    <n v="26.566700000000001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x v="0"/>
    <n v="1338083997"/>
    <n v="1335491997"/>
    <b v="0"/>
    <n v="38"/>
    <b v="1"/>
    <s v="music/indie rock"/>
    <n v="100"/>
    <n v="39.493699999999997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x v="0"/>
    <n v="1321459908"/>
    <n v="1318864308"/>
    <b v="0"/>
    <n v="65"/>
    <b v="1"/>
    <s v="music/indie rock"/>
    <n v="107"/>
    <n v="49.246200000000002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x v="0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x v="0"/>
    <n v="1340429276"/>
    <n v="1335245276"/>
    <b v="0"/>
    <n v="16"/>
    <b v="1"/>
    <s v="music/indie rock"/>
    <n v="121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x v="0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x v="0"/>
    <n v="1339840740"/>
    <n v="1335397188"/>
    <b v="0"/>
    <n v="27"/>
    <b v="1"/>
    <s v="music/indie rock"/>
    <n v="125"/>
    <n v="27.77779999999999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x v="0"/>
    <n v="1367208140"/>
    <n v="1363320140"/>
    <b v="0"/>
    <n v="259"/>
    <b v="1"/>
    <s v="music/indie rock"/>
    <n v="129"/>
    <n v="99.382199999999997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x v="0"/>
    <n v="1337786944"/>
    <n v="1335194944"/>
    <b v="0"/>
    <n v="39"/>
    <b v="1"/>
    <s v="music/indie rock"/>
    <n v="101"/>
    <n v="38.848199999999999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x v="0"/>
    <n v="1339022575"/>
    <n v="1336430575"/>
    <b v="0"/>
    <n v="42"/>
    <b v="1"/>
    <s v="music/indie rock"/>
    <n v="128"/>
    <n v="45.5488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x v="0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x v="0"/>
    <n v="1312578338"/>
    <n v="1309986338"/>
    <b v="0"/>
    <n v="56"/>
    <b v="1"/>
    <s v="music/indie rock"/>
    <n v="113"/>
    <n v="80.55110000000000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x v="0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x v="0"/>
    <n v="1356976800"/>
    <n v="1352820837"/>
    <b v="0"/>
    <n v="170"/>
    <b v="1"/>
    <s v="music/indie rock"/>
    <n v="203"/>
    <n v="47.6764999999999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x v="0"/>
    <n v="1340476375"/>
    <n v="1337884375"/>
    <b v="0"/>
    <n v="29"/>
    <b v="1"/>
    <s v="music/indie rock"/>
    <n v="113"/>
    <n v="23.4483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x v="5"/>
    <n v="1443379104"/>
    <n v="1440787104"/>
    <b v="0"/>
    <n v="7"/>
    <b v="0"/>
    <s v="food/restaurants"/>
    <n v="3"/>
    <n v="40.142899999999997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x v="0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x v="0"/>
    <n v="1465333560"/>
    <n v="1462743308"/>
    <b v="0"/>
    <n v="0"/>
    <b v="0"/>
    <s v="food/restaurants"/>
    <n v="0"/>
    <s v="no backers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x v="0"/>
    <n v="1416014534"/>
    <n v="1413418934"/>
    <b v="0"/>
    <n v="0"/>
    <b v="0"/>
    <s v="food/restaurants"/>
    <n v="0"/>
    <s v="no backers"/>
    <x v="7"/>
    <x v="34"/>
  </r>
  <r>
    <n v="2505"/>
    <s v="PASTATUTION"/>
    <s v="PASTATUTION- The act or practice of engaging in Pasta Making for money.  _x000d__x000d_Help us get the Arcobaleno Pasta Extruder!"/>
    <n v="7000"/>
    <n v="0"/>
    <x v="2"/>
    <x v="0"/>
    <x v="0"/>
    <n v="1426292416"/>
    <n v="1423704016"/>
    <b v="0"/>
    <n v="0"/>
    <b v="0"/>
    <s v="food/restaurants"/>
    <n v="0"/>
    <s v="no backers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x v="1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x v="0"/>
    <n v="1431308704"/>
    <n v="1428716704"/>
    <b v="0"/>
    <n v="0"/>
    <b v="0"/>
    <s v="food/restaurants"/>
    <n v="0"/>
    <s v="no backers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x v="0"/>
    <n v="1408056634"/>
    <n v="1405464634"/>
    <b v="0"/>
    <n v="0"/>
    <b v="0"/>
    <s v="food/restaurants"/>
    <n v="0"/>
    <s v="no backers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x v="1"/>
    <n v="1429554349"/>
    <n v="1424719549"/>
    <b v="0"/>
    <n v="28"/>
    <b v="0"/>
    <s v="food/restaurants"/>
    <n v="1"/>
    <n v="35.71430000000000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x v="0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x v="1"/>
    <n v="1454323413"/>
    <n v="1451731413"/>
    <b v="0"/>
    <n v="0"/>
    <b v="0"/>
    <s v="food/restaurants"/>
    <n v="0"/>
    <s v="no backers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x v="0"/>
    <n v="1418504561"/>
    <n v="1417208561"/>
    <b v="0"/>
    <n v="0"/>
    <b v="0"/>
    <s v="food/restaurants"/>
    <n v="0"/>
    <s v="no backers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x v="3"/>
    <n v="1488067789"/>
    <n v="1482883789"/>
    <b v="0"/>
    <n v="0"/>
    <b v="0"/>
    <s v="food/restaurants"/>
    <n v="0"/>
    <s v="no backers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x v="0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x v="0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x v="0"/>
    <n v="1417279252"/>
    <n v="1414683652"/>
    <b v="0"/>
    <n v="0"/>
    <b v="0"/>
    <s v="food/restaurants"/>
    <n v="0"/>
    <s v="no backers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x v="5"/>
    <n v="1426788930"/>
    <n v="1424200530"/>
    <b v="0"/>
    <n v="33"/>
    <b v="0"/>
    <s v="food/restaurants"/>
    <n v="10"/>
    <n v="53.54549999999999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x v="0"/>
    <n v="1415899228"/>
    <n v="1413303628"/>
    <b v="0"/>
    <n v="0"/>
    <b v="0"/>
    <s v="food/restaurants"/>
    <n v="0"/>
    <s v="no backers"/>
    <x v="7"/>
    <x v="34"/>
  </r>
  <r>
    <n v="2519"/>
    <s v="Kelli's Kitchen"/>
    <s v="Better than your mom's, better than Cracker Barrel, only at Kelli's Kitchen (all from scratch)."/>
    <n v="150000"/>
    <n v="65"/>
    <x v="2"/>
    <x v="0"/>
    <x v="0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x v="0"/>
    <n v="1476559260"/>
    <n v="1472567085"/>
    <b v="0"/>
    <n v="0"/>
    <b v="0"/>
    <s v="food/restaurants"/>
    <n v="0"/>
    <s v="no backers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x v="0"/>
    <n v="1444778021"/>
    <n v="1442963621"/>
    <b v="0"/>
    <n v="132"/>
    <b v="1"/>
    <s v="music/classical music"/>
    <n v="109"/>
    <n v="103.68170000000001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x v="0"/>
    <n v="1461336720"/>
    <n v="1459431960"/>
    <b v="0"/>
    <n v="27"/>
    <b v="1"/>
    <s v="music/classical music"/>
    <n v="100"/>
    <n v="185.18520000000001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x v="0"/>
    <n v="1416270292"/>
    <n v="1413674692"/>
    <b v="0"/>
    <n v="26"/>
    <b v="1"/>
    <s v="music/classical music"/>
    <n v="156"/>
    <n v="54.153799999999997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x v="0"/>
    <n v="1419136200"/>
    <n v="1416338557"/>
    <b v="0"/>
    <n v="43"/>
    <b v="1"/>
    <s v="music/classical music"/>
    <n v="102"/>
    <n v="177.2093000000000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x v="0"/>
    <n v="1340914571"/>
    <n v="1338322571"/>
    <b v="0"/>
    <n v="80"/>
    <b v="1"/>
    <s v="music/classical music"/>
    <n v="100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x v="0"/>
    <n v="1418014740"/>
    <n v="1415585474"/>
    <b v="0"/>
    <n v="33"/>
    <b v="1"/>
    <s v="music/classical music"/>
    <n v="113"/>
    <n v="136.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x v="0"/>
    <n v="1382068740"/>
    <n v="1380477691"/>
    <b v="0"/>
    <n v="71"/>
    <b v="1"/>
    <s v="music/classical music"/>
    <n v="102"/>
    <n v="57.535200000000003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x v="1"/>
    <n v="1440068400"/>
    <n v="1438459303"/>
    <b v="0"/>
    <n v="81"/>
    <b v="1"/>
    <s v="music/classical music"/>
    <n v="107"/>
    <n v="52.962800000000001"/>
    <x v="4"/>
    <x v="35"/>
  </r>
  <r>
    <n v="2529"/>
    <s v="UrbanArias is DC's Contemporary Opera Company"/>
    <s v="Opera. Short. New."/>
    <n v="6000"/>
    <n v="6257"/>
    <x v="0"/>
    <x v="0"/>
    <x v="0"/>
    <n v="1332636975"/>
    <n v="1328752575"/>
    <b v="0"/>
    <n v="76"/>
    <b v="1"/>
    <s v="music/classical music"/>
    <n v="104"/>
    <n v="82.328900000000004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x v="0"/>
    <n v="1429505400"/>
    <n v="1426711505"/>
    <b v="0"/>
    <n v="48"/>
    <b v="1"/>
    <s v="music/classical music"/>
    <n v="100"/>
    <n v="135.4166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x v="0"/>
    <n v="1439611140"/>
    <n v="1437668354"/>
    <b v="0"/>
    <n v="61"/>
    <b v="1"/>
    <s v="music/classical music"/>
    <n v="100"/>
    <n v="74.06560000000000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x v="0"/>
    <n v="1345148566"/>
    <n v="1342556566"/>
    <b v="0"/>
    <n v="60"/>
    <b v="1"/>
    <s v="music/classical music"/>
    <n v="126"/>
    <n v="84.083299999999994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x v="0"/>
    <n v="1362160868"/>
    <n v="1359568911"/>
    <b v="0"/>
    <n v="136"/>
    <b v="1"/>
    <s v="music/classical music"/>
    <n v="111"/>
    <n v="61.0294000000000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x v="0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x v="0"/>
    <n v="1417463945"/>
    <n v="1414781945"/>
    <b v="0"/>
    <n v="78"/>
    <b v="1"/>
    <s v="music/classical music"/>
    <n v="104"/>
    <n v="266.0896999999999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x v="0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x v="0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x v="0"/>
    <n v="1361681940"/>
    <n v="1359029661"/>
    <b v="0"/>
    <n v="185"/>
    <b v="1"/>
    <s v="music/classical music"/>
    <n v="113"/>
    <n v="109.9631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x v="0"/>
    <n v="1422913152"/>
    <n v="1417729152"/>
    <b v="0"/>
    <n v="59"/>
    <b v="1"/>
    <s v="music/classical music"/>
    <n v="100"/>
    <n v="169.9153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x v="0"/>
    <n v="1319904721"/>
    <n v="1314720721"/>
    <b v="0"/>
    <n v="27"/>
    <b v="1"/>
    <s v="music/classical music"/>
    <n v="103"/>
    <n v="95.74070000000000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x v="1"/>
    <n v="1380192418"/>
    <n v="1375008418"/>
    <b v="0"/>
    <n v="63"/>
    <b v="1"/>
    <s v="music/classical music"/>
    <n v="107"/>
    <n v="59.460299999999997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x v="0"/>
    <n v="1380599940"/>
    <n v="1377252857"/>
    <b v="0"/>
    <n v="13"/>
    <b v="1"/>
    <s v="music/classical music"/>
    <n v="104"/>
    <n v="55.769199999999998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x v="0"/>
    <n v="1293937200"/>
    <n v="1291257298"/>
    <b v="0"/>
    <n v="13"/>
    <b v="1"/>
    <s v="music/classical music"/>
    <n v="156"/>
    <n v="30.07689999999999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x v="0"/>
    <n v="1341750569"/>
    <n v="1339158569"/>
    <b v="0"/>
    <n v="57"/>
    <b v="1"/>
    <s v="music/classical music"/>
    <n v="101"/>
    <n v="88.43859999999999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x v="0"/>
    <n v="1424997000"/>
    <n v="1421983138"/>
    <b v="0"/>
    <n v="61"/>
    <b v="1"/>
    <s v="music/classical music"/>
    <n v="195"/>
    <n v="64.032799999999995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x v="0"/>
    <n v="1380949200"/>
    <n v="1378586179"/>
    <b v="0"/>
    <n v="65"/>
    <b v="1"/>
    <s v="music/classical music"/>
    <n v="112"/>
    <n v="60.153799999999997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x v="0"/>
    <n v="1333560803"/>
    <n v="1330972403"/>
    <b v="0"/>
    <n v="134"/>
    <b v="1"/>
    <s v="music/classical music"/>
    <n v="120"/>
    <n v="49.194000000000003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x v="3"/>
    <n v="1475209620"/>
    <n v="1473087637"/>
    <b v="0"/>
    <n v="37"/>
    <b v="1"/>
    <s v="music/classical music"/>
    <n v="102"/>
    <n v="165.16220000000001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x v="1"/>
    <n v="1370019600"/>
    <n v="1366999870"/>
    <b v="0"/>
    <n v="37"/>
    <b v="1"/>
    <s v="music/classical music"/>
    <n v="103"/>
    <n v="43.62160000000000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x v="0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x v="0"/>
    <n v="1332362880"/>
    <n v="1329890585"/>
    <b v="0"/>
    <n v="56"/>
    <b v="1"/>
    <s v="music/classical music"/>
    <n v="103"/>
    <n v="67.419600000000003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x v="0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x v="0"/>
    <n v="1348202807"/>
    <n v="1343018807"/>
    <b v="0"/>
    <n v="60"/>
    <b v="1"/>
    <s v="music/classical music"/>
    <n v="156"/>
    <n v="38.883299999999998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x v="0"/>
    <n v="1433131140"/>
    <n v="1430445163"/>
    <b v="0"/>
    <n v="67"/>
    <b v="1"/>
    <s v="music/classical music"/>
    <n v="123"/>
    <n v="54.985100000000003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x v="0"/>
    <n v="1338219793"/>
    <n v="1335541393"/>
    <b v="0"/>
    <n v="35"/>
    <b v="1"/>
    <s v="music/classical music"/>
    <n v="107"/>
    <n v="61.3429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x v="0"/>
    <n v="1356392857"/>
    <n v="1352504857"/>
    <b v="0"/>
    <n v="34"/>
    <b v="1"/>
    <s v="music/classical music"/>
    <n v="106"/>
    <n v="23.117599999999999"/>
    <x v="4"/>
    <x v="35"/>
  </r>
  <r>
    <n v="2557"/>
    <s v="European Tour"/>
    <s v="Raising money for our concert tour of Switzerland and Germany in June/July 2014"/>
    <n v="900"/>
    <n v="1066"/>
    <x v="0"/>
    <x v="1"/>
    <x v="1"/>
    <n v="1400176386"/>
    <n v="1397584386"/>
    <b v="0"/>
    <n v="36"/>
    <b v="1"/>
    <s v="music/classical music"/>
    <n v="118"/>
    <n v="29.6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x v="2"/>
    <n v="1430488740"/>
    <n v="1427747906"/>
    <b v="0"/>
    <n v="18"/>
    <b v="1"/>
    <s v="music/classical music"/>
    <n v="109"/>
    <n v="75.611099999999993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x v="0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x v="1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x v="5"/>
    <n v="1444740089"/>
    <n v="1442148089"/>
    <b v="0"/>
    <n v="0"/>
    <b v="0"/>
    <s v="food/food trucks"/>
    <n v="0"/>
    <s v="no backers"/>
    <x v="7"/>
    <x v="19"/>
  </r>
  <r>
    <n v="2562"/>
    <s v="Jamaican food truck in Munich in the making! (Canceled)"/>
    <s v="Hail up - Wah gwaan ?_x000d_We are creating a foodtruck that will serve typical, traditional Jamaican jerk chicken/pork and more!"/>
    <n v="10000"/>
    <n v="75"/>
    <x v="1"/>
    <x v="12"/>
    <x v="3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x v="0"/>
    <n v="1438226451"/>
    <n v="1433042451"/>
    <b v="0"/>
    <n v="0"/>
    <b v="0"/>
    <s v="food/food trucks"/>
    <n v="0"/>
    <s v="no backers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x v="5"/>
    <n v="1406854699"/>
    <n v="1404262699"/>
    <b v="0"/>
    <n v="0"/>
    <b v="0"/>
    <s v="food/food trucks"/>
    <n v="0"/>
    <s v="no backers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x v="0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x v="0"/>
    <n v="1408663948"/>
    <n v="1406071948"/>
    <b v="0"/>
    <n v="0"/>
    <b v="0"/>
    <s v="food/food trucks"/>
    <n v="0"/>
    <s v="no backers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x v="0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x v="1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x v="0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x v="0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x v="2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x v="0"/>
    <n v="1428893517"/>
    <n v="1426301517"/>
    <b v="0"/>
    <n v="0"/>
    <b v="0"/>
    <s v="food/food trucks"/>
    <n v="0"/>
    <s v="no backers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x v="0"/>
    <n v="1408803149"/>
    <n v="1404915149"/>
    <b v="0"/>
    <n v="0"/>
    <b v="0"/>
    <s v="food/food trucks"/>
    <n v="0"/>
    <s v="no backers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x v="0"/>
    <n v="1463600945"/>
    <n v="1461786545"/>
    <b v="0"/>
    <n v="0"/>
    <b v="0"/>
    <s v="food/food trucks"/>
    <n v="0"/>
    <s v="no backers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x v="0"/>
    <n v="1421030194"/>
    <n v="1418438194"/>
    <b v="0"/>
    <n v="0"/>
    <b v="0"/>
    <s v="food/food trucks"/>
    <n v="0"/>
    <s v="no backers"/>
    <x v="7"/>
    <x v="19"/>
  </r>
  <r>
    <n v="2576"/>
    <s v="2 Go Fast Food (Canceled)"/>
    <s v="A New Twist with an American and Philippine fast food Mobile Trailer."/>
    <n v="10000"/>
    <n v="0"/>
    <x v="1"/>
    <x v="0"/>
    <x v="0"/>
    <n v="1428707647"/>
    <n v="1424823247"/>
    <b v="0"/>
    <n v="0"/>
    <b v="0"/>
    <s v="food/food trucks"/>
    <n v="0"/>
    <s v="no backers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x v="0"/>
    <n v="1407181297"/>
    <n v="1405021297"/>
    <b v="0"/>
    <n v="0"/>
    <b v="0"/>
    <s v="food/food trucks"/>
    <n v="0"/>
    <s v="no backers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x v="0"/>
    <n v="1444410000"/>
    <n v="1440203579"/>
    <b v="0"/>
    <n v="0"/>
    <b v="0"/>
    <s v="food/food trucks"/>
    <n v="0"/>
    <s v="no backers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x v="0"/>
    <n v="1410810903"/>
    <n v="1405626903"/>
    <b v="0"/>
    <n v="12"/>
    <b v="0"/>
    <s v="food/food trucks"/>
    <n v="0"/>
    <n v="23.083300000000001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x v="0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x v="0"/>
    <n v="1447689898"/>
    <n v="1445094298"/>
    <b v="0"/>
    <n v="11"/>
    <b v="0"/>
    <s v="food/food trucks"/>
    <n v="11"/>
    <n v="48.181800000000003"/>
    <x v="7"/>
    <x v="19"/>
  </r>
  <r>
    <n v="2582"/>
    <s v="Drunken Wings"/>
    <s v="The place where chicken meets liquor for the first time!"/>
    <n v="90000"/>
    <n v="1"/>
    <x v="2"/>
    <x v="0"/>
    <x v="0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x v="0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x v="0"/>
    <n v="1434341369"/>
    <n v="1431749369"/>
    <b v="0"/>
    <n v="0"/>
    <b v="0"/>
    <s v="food/food trucks"/>
    <n v="0"/>
    <s v="no backers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x v="0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x v="1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x v="0"/>
    <n v="1451491953"/>
    <n v="1448899953"/>
    <b v="0"/>
    <n v="6"/>
    <b v="0"/>
    <s v="food/food trucks"/>
    <n v="2"/>
    <n v="202.83330000000001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x v="0"/>
    <n v="1427807640"/>
    <n v="1423325626"/>
    <b v="0"/>
    <n v="8"/>
    <b v="0"/>
    <s v="food/food trucks"/>
    <n v="4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x v="7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x v="2"/>
    <n v="1453817297"/>
    <n v="1453212497"/>
    <b v="0"/>
    <n v="0"/>
    <b v="0"/>
    <s v="food/food trucks"/>
    <n v="0"/>
    <s v="no backers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x v="0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x v="0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x v="0"/>
    <n v="1429993026"/>
    <n v="1427401026"/>
    <b v="0"/>
    <n v="0"/>
    <b v="0"/>
    <s v="food/food trucks"/>
    <n v="0"/>
    <s v="no backers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x v="0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x v="0"/>
    <n v="1487915500"/>
    <n v="1485323500"/>
    <b v="0"/>
    <n v="19"/>
    <b v="0"/>
    <s v="food/food trucks"/>
    <n v="12"/>
    <n v="96.052599999999998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x v="5"/>
    <n v="1407427009"/>
    <n v="1404835009"/>
    <b v="0"/>
    <n v="27"/>
    <b v="0"/>
    <s v="food/food trucks"/>
    <n v="24"/>
    <n v="305.77780000000001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x v="1"/>
    <n v="1466323917"/>
    <n v="1463731917"/>
    <b v="0"/>
    <n v="7"/>
    <b v="0"/>
    <s v="food/food trucks"/>
    <n v="6"/>
    <n v="12.142899999999999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x v="0"/>
    <n v="1443039001"/>
    <n v="1440447001"/>
    <b v="0"/>
    <n v="14"/>
    <b v="0"/>
    <s v="food/food trucks"/>
    <n v="39"/>
    <n v="83.57139999999999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x v="0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x v="0"/>
    <n v="1458938200"/>
    <n v="1453757800"/>
    <b v="0"/>
    <n v="30"/>
    <b v="0"/>
    <s v="food/food trucks"/>
    <n v="7"/>
    <n v="115.5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x v="0"/>
    <n v="1347508740"/>
    <n v="1346276349"/>
    <b v="1"/>
    <n v="151"/>
    <b v="1"/>
    <s v="technology/space exploration"/>
    <n v="661"/>
    <n v="21.900700000000001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x v="0"/>
    <n v="1415827200"/>
    <n v="1412358968"/>
    <b v="1"/>
    <n v="489"/>
    <b v="1"/>
    <s v="technology/space exploration"/>
    <n v="326"/>
    <n v="80.022499999999994"/>
    <x v="2"/>
    <x v="36"/>
  </r>
  <r>
    <n v="2603"/>
    <s v="Manned Mock Mars Mission"/>
    <s v="I will be building a mock space station and simulate living on Mars for two weeks."/>
    <n v="1750"/>
    <n v="1776"/>
    <x v="0"/>
    <x v="0"/>
    <x v="0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x v="0"/>
    <n v="1335662023"/>
    <n v="1333070023"/>
    <b v="1"/>
    <n v="321"/>
    <b v="1"/>
    <s v="technology/space exploration"/>
    <n v="104"/>
    <n v="64.93330000000000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x v="0"/>
    <n v="1466168390"/>
    <n v="1463576390"/>
    <b v="1"/>
    <n v="1762"/>
    <b v="1"/>
    <s v="technology/space exploration"/>
    <n v="107"/>
    <n v="60.965699999999998"/>
    <x v="2"/>
    <x v="36"/>
  </r>
  <r>
    <n v="2606"/>
    <s v="2000 Student Projects to the Edge of Space"/>
    <s v="PongSat 2 !!!!!_x000d__x000d_On September 27, 2014 we are going to send 2000 student projects to the edge of space."/>
    <n v="11000"/>
    <n v="12106"/>
    <x v="0"/>
    <x v="0"/>
    <x v="0"/>
    <n v="1398791182"/>
    <n v="1396026382"/>
    <b v="1"/>
    <n v="385"/>
    <b v="1"/>
    <s v="technology/space exploration"/>
    <n v="110"/>
    <n v="31.444199999999999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x v="0"/>
    <n v="1439344800"/>
    <n v="1435611572"/>
    <b v="1"/>
    <n v="398"/>
    <b v="1"/>
    <s v="technology/space exploration"/>
    <n v="408"/>
    <n v="81.94970000000000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x v="0"/>
    <n v="1489536000"/>
    <n v="1485976468"/>
    <b v="1"/>
    <n v="304"/>
    <b v="1"/>
    <s v="technology/space exploration"/>
    <n v="224"/>
    <n v="58.927599999999998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x v="0"/>
    <n v="1342330951"/>
    <n v="1339738951"/>
    <b v="1"/>
    <n v="676"/>
    <b v="1"/>
    <s v="technology/space exploration"/>
    <n v="304"/>
    <n v="157.2934999999999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x v="0"/>
    <n v="1471849140"/>
    <n v="1468444125"/>
    <b v="1"/>
    <n v="577"/>
    <b v="1"/>
    <s v="technology/space exploration"/>
    <n v="141"/>
    <n v="55.758499999999998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x v="3"/>
    <n v="1483397940"/>
    <n v="1480493014"/>
    <b v="1"/>
    <n v="3663"/>
    <b v="1"/>
    <s v="technology/space exploration"/>
    <n v="2791"/>
    <n v="83.802899999999994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x v="0"/>
    <n v="1420773970"/>
    <n v="1418095570"/>
    <b v="1"/>
    <n v="294"/>
    <b v="1"/>
    <s v="technology/space exploration"/>
    <n v="172"/>
    <n v="58.422199999999997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x v="0"/>
    <n v="1348256294"/>
    <n v="1345664294"/>
    <b v="1"/>
    <n v="28"/>
    <b v="1"/>
    <s v="technology/space exploration"/>
    <n v="101"/>
    <n v="270.57139999999998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x v="0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x v="1"/>
    <n v="1462017600"/>
    <n v="1458820564"/>
    <b v="0"/>
    <n v="72"/>
    <b v="1"/>
    <s v="technology/space exploration"/>
    <n v="170"/>
    <n v="47.18059999999999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x v="0"/>
    <n v="1440546729"/>
    <n v="1437954729"/>
    <b v="1"/>
    <n v="238"/>
    <b v="1"/>
    <s v="technology/space exploration"/>
    <n v="115"/>
    <n v="120.3088000000000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x v="0"/>
    <n v="1413838751"/>
    <n v="1411246751"/>
    <b v="1"/>
    <n v="159"/>
    <b v="1"/>
    <s v="technology/space exploration"/>
    <n v="878"/>
    <n v="27.5975"/>
    <x v="2"/>
    <x v="36"/>
  </r>
  <r>
    <n v="2618"/>
    <s v="SPACE ART FEATURING ASTRONAUTS #WeBelieveInAstronauts"/>
    <s v="LTD ED COLLECTIBLE SPACE ART FEAT. ASTRONAUTS"/>
    <n v="15000"/>
    <n v="15808"/>
    <x v="0"/>
    <x v="0"/>
    <x v="0"/>
    <n v="1449000061"/>
    <n v="1443812461"/>
    <b v="1"/>
    <n v="77"/>
    <b v="1"/>
    <s v="technology/space exploration"/>
    <n v="105"/>
    <n v="205.2987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x v="0"/>
    <n v="1445598000"/>
    <n v="1443302004"/>
    <b v="1"/>
    <n v="53"/>
    <b v="1"/>
    <s v="technology/space exploration"/>
    <n v="188"/>
    <n v="35.5471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x v="2"/>
    <n v="1444525200"/>
    <n v="1441339242"/>
    <b v="1"/>
    <n v="1251"/>
    <b v="1"/>
    <s v="technology/space exploration"/>
    <n v="144"/>
    <n v="74.639499999999998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x v="0"/>
    <n v="1432230988"/>
    <n v="1429638988"/>
    <b v="1"/>
    <n v="465"/>
    <b v="1"/>
    <s v="technology/space exploration"/>
    <n v="146"/>
    <n v="47.058100000000003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x v="3"/>
    <n v="1483120216"/>
    <n v="1479232216"/>
    <b v="0"/>
    <n v="74"/>
    <b v="1"/>
    <s v="technology/space exploration"/>
    <n v="131"/>
    <n v="26.5914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x v="0"/>
    <n v="1480658966"/>
    <n v="1479449366"/>
    <b v="0"/>
    <n v="62"/>
    <b v="1"/>
    <s v="technology/space exploration"/>
    <n v="114"/>
    <n v="36.7742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x v="0"/>
    <n v="1347530822"/>
    <n v="1345716422"/>
    <b v="0"/>
    <n v="3468"/>
    <b v="1"/>
    <s v="technology/space exploration"/>
    <n v="1379"/>
    <n v="31.82049999999999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x v="3"/>
    <n v="1478723208"/>
    <n v="1476559608"/>
    <b v="0"/>
    <n v="52"/>
    <b v="1"/>
    <s v="technology/space exploration"/>
    <n v="956"/>
    <n v="27.57689999999999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x v="0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x v="0"/>
    <n v="1448571261"/>
    <n v="1445975661"/>
    <b v="0"/>
    <n v="45"/>
    <b v="1"/>
    <s v="technology/space exploration"/>
    <n v="647"/>
    <n v="21.555599999999998"/>
    <x v="2"/>
    <x v="36"/>
  </r>
  <r>
    <n v="2628"/>
    <s v="Pie In Space!"/>
    <s v="A high school freshman is sending pie into space and you can be a part of it.  GO SCIENCE!!!"/>
    <n v="839"/>
    <n v="926"/>
    <x v="0"/>
    <x v="0"/>
    <x v="0"/>
    <n v="1417389067"/>
    <n v="1415661067"/>
    <b v="0"/>
    <n v="21"/>
    <b v="1"/>
    <s v="technology/space exploration"/>
    <n v="110"/>
    <n v="44.095199999999998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x v="1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x v="2"/>
    <n v="1467280800"/>
    <n v="1464921112"/>
    <b v="0"/>
    <n v="81"/>
    <b v="1"/>
    <s v="technology/space exploration"/>
    <n v="158"/>
    <n v="38.987699999999997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x v="0"/>
    <n v="1440907427"/>
    <n v="1438488227"/>
    <b v="0"/>
    <n v="286"/>
    <b v="1"/>
    <s v="technology/space exploration"/>
    <n v="115"/>
    <n v="80.185500000000005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x v="0"/>
    <n v="1464485339"/>
    <n v="1462325339"/>
    <b v="0"/>
    <n v="42"/>
    <b v="1"/>
    <s v="technology/space exploration"/>
    <n v="137"/>
    <n v="34.904800000000002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x v="0"/>
    <n v="1393542000"/>
    <n v="1390938332"/>
    <b v="0"/>
    <n v="199"/>
    <b v="1"/>
    <s v="technology/space exploration"/>
    <n v="355"/>
    <n v="89.100499999999997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x v="0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x v="5"/>
    <n v="1425937761"/>
    <n v="1422917361"/>
    <b v="0"/>
    <n v="84"/>
    <b v="1"/>
    <s v="technology/space exploration"/>
    <n v="100"/>
    <n v="136.9047999999999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x v="0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x v="0"/>
    <n v="1476277875"/>
    <n v="1474895475"/>
    <b v="0"/>
    <n v="26"/>
    <b v="1"/>
    <s v="technology/space exploration"/>
    <n v="166"/>
    <n v="31.961500000000001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x v="0"/>
    <n v="1421358895"/>
    <n v="1418766895"/>
    <b v="0"/>
    <n v="14"/>
    <b v="1"/>
    <s v="technology/space exploration"/>
    <n v="102"/>
    <n v="25.21430000000000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x v="1"/>
    <n v="1424378748"/>
    <n v="1421786748"/>
    <b v="0"/>
    <n v="49"/>
    <b v="1"/>
    <s v="technology/space exploration"/>
    <n v="164"/>
    <n v="10.040800000000001"/>
    <x v="2"/>
    <x v="36"/>
  </r>
  <r>
    <n v="2640"/>
    <s v="Save the Astronomy Van"/>
    <s v="Hi,_x000d_My Name is David Frey and I Provide Free Public Astronomy programs in San Francisco, Mt. Tamalpias, Yosemite and Novato CA."/>
    <n v="3000"/>
    <n v="3170"/>
    <x v="0"/>
    <x v="0"/>
    <x v="0"/>
    <n v="1433735474"/>
    <n v="1428551474"/>
    <b v="0"/>
    <n v="69"/>
    <b v="1"/>
    <s v="technology/space exploration"/>
    <n v="106"/>
    <n v="45.942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x v="0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d_Stehe mit Mars one einer hollÃ¤ndischen space company in cooperatio"/>
    <n v="500000"/>
    <n v="0"/>
    <x v="2"/>
    <x v="12"/>
    <x v="3"/>
    <n v="1468565820"/>
    <n v="1465970108"/>
    <b v="0"/>
    <n v="0"/>
    <b v="0"/>
    <s v="technology/space exploration"/>
    <n v="0"/>
    <s v="no backers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x v="0"/>
    <n v="1482307140"/>
    <n v="1479218315"/>
    <b v="1"/>
    <n v="1501"/>
    <b v="0"/>
    <s v="technology/space exploration"/>
    <n v="34"/>
    <n v="223.58250000000001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x v="0"/>
    <n v="1489172435"/>
    <n v="1486580435"/>
    <b v="1"/>
    <n v="52"/>
    <b v="0"/>
    <s v="technology/space exploration"/>
    <n v="2"/>
    <n v="39.480800000000002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x v="2"/>
    <n v="1415481203"/>
    <n v="1412885603"/>
    <b v="1"/>
    <n v="23"/>
    <b v="0"/>
    <s v="technology/space exploration"/>
    <n v="11"/>
    <n v="91.304299999999998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x v="0"/>
    <n v="1441783869"/>
    <n v="1439191869"/>
    <b v="1"/>
    <n v="535"/>
    <b v="0"/>
    <s v="technology/space exploration"/>
    <n v="8"/>
    <n v="78.666200000000003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x v="5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x v="0"/>
    <n v="1457543360"/>
    <n v="1454951360"/>
    <b v="0"/>
    <n v="6"/>
    <b v="0"/>
    <s v="technology/space exploration"/>
    <n v="1"/>
    <n v="17.666699999999999"/>
    <x v="2"/>
    <x v="36"/>
  </r>
  <r>
    <n v="2649"/>
    <s v="The Mission - Please Check Back Soon (Canceled)"/>
    <s v="They have launched a Kickstarter."/>
    <n v="125000"/>
    <n v="124"/>
    <x v="1"/>
    <x v="0"/>
    <x v="0"/>
    <n v="1454370941"/>
    <n v="1449186941"/>
    <b v="0"/>
    <n v="3"/>
    <b v="0"/>
    <s v="technology/space exploration"/>
    <n v="0"/>
    <n v="41.333300000000001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x v="0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x v="0"/>
    <n v="1450380009"/>
    <n v="1447960809"/>
    <b v="0"/>
    <n v="17"/>
    <b v="0"/>
    <s v="technology/space exploration"/>
    <n v="2"/>
    <n v="307.8235000000000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x v="2"/>
    <n v="1418183325"/>
    <n v="1415591325"/>
    <b v="0"/>
    <n v="11"/>
    <b v="0"/>
    <s v="technology/space exploration"/>
    <n v="1"/>
    <n v="80.454499999999996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x v="0"/>
    <n v="1402632000"/>
    <n v="1399909127"/>
    <b v="0"/>
    <n v="70"/>
    <b v="0"/>
    <s v="technology/space exploration"/>
    <n v="12"/>
    <n v="83.942899999999995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x v="0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x v="0"/>
    <n v="1455048000"/>
    <n v="1452631647"/>
    <b v="0"/>
    <n v="43"/>
    <b v="0"/>
    <s v="technology/space exploration"/>
    <n v="21"/>
    <n v="73.372100000000003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x v="0"/>
    <n v="1489345200"/>
    <n v="1485966688"/>
    <b v="0"/>
    <n v="152"/>
    <b v="0"/>
    <s v="technology/space exploration"/>
    <n v="11"/>
    <n v="112.8618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x v="0"/>
    <n v="1470187800"/>
    <n v="1467325053"/>
    <b v="0"/>
    <n v="59"/>
    <b v="0"/>
    <s v="technology/space exploration"/>
    <n v="19"/>
    <n v="95.27760000000000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x v="0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x v="0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x v="0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x v="0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x v="0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x v="5"/>
    <n v="1441378800"/>
    <n v="1438873007"/>
    <b v="0"/>
    <n v="56"/>
    <b v="1"/>
    <s v="technology/makerspaces"/>
    <n v="105"/>
    <n v="373.55799999999999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x v="0"/>
    <n v="1449644340"/>
    <n v="1446683797"/>
    <b v="0"/>
    <n v="104"/>
    <b v="1"/>
    <s v="technology/makerspaces"/>
    <n v="103"/>
    <n v="174.038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x v="0"/>
    <n v="1430774974"/>
    <n v="1426886974"/>
    <b v="0"/>
    <n v="46"/>
    <b v="1"/>
    <s v="technology/makerspaces"/>
    <n v="123"/>
    <n v="93.695700000000002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x v="0"/>
    <n v="1443214800"/>
    <n v="1440008439"/>
    <b v="0"/>
    <n v="206"/>
    <b v="1"/>
    <s v="technology/makerspaces"/>
    <n v="159"/>
    <n v="77.32769999999999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x v="0"/>
    <n v="1455142416"/>
    <n v="1452550416"/>
    <b v="0"/>
    <n v="18"/>
    <b v="1"/>
    <s v="technology/makerspaces"/>
    <n v="111"/>
    <n v="92.222200000000001"/>
    <x v="2"/>
    <x v="37"/>
  </r>
  <r>
    <n v="2668"/>
    <s v="UOttawa Makermobile"/>
    <s v="Creativity on the go! |_x000d_CrÃ©ativitÃ© en mouvement !"/>
    <n v="1000"/>
    <n v="1707"/>
    <x v="0"/>
    <x v="5"/>
    <x v="5"/>
    <n v="1447079520"/>
    <n v="1443449265"/>
    <b v="0"/>
    <n v="28"/>
    <b v="1"/>
    <s v="technology/makerspaces"/>
    <n v="171"/>
    <n v="60.964300000000001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x v="0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x v="2"/>
    <n v="1406593780"/>
    <n v="1404174580"/>
    <b v="1"/>
    <n v="60"/>
    <b v="0"/>
    <s v="technology/makerspaces"/>
    <n v="6"/>
    <n v="41.583300000000001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x v="0"/>
    <n v="1419017880"/>
    <n v="1416419916"/>
    <b v="1"/>
    <n v="84"/>
    <b v="0"/>
    <s v="technology/makerspaces"/>
    <n v="11"/>
    <n v="33.761899999999997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x v="0"/>
    <n v="1451282400"/>
    <n v="1449436390"/>
    <b v="1"/>
    <n v="47"/>
    <b v="0"/>
    <s v="technology/makerspaces"/>
    <n v="33"/>
    <n v="70.617000000000004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x v="0"/>
    <n v="1414622700"/>
    <n v="1412081999"/>
    <b v="1"/>
    <n v="66"/>
    <b v="0"/>
    <s v="technology/makerspaces"/>
    <n v="28"/>
    <n v="167.1515"/>
    <x v="2"/>
    <x v="37"/>
  </r>
  <r>
    <n v="2674"/>
    <s v="Building the Playa Blanca Community Wind Workshop!"/>
    <s v="A project to give the people of Playa Blanca an independent, energized future - _x000d_â€œLocal de Mariposas EÃ³licas Para un Futuro Mejorâ€"/>
    <n v="35000"/>
    <n v="21994"/>
    <x v="2"/>
    <x v="0"/>
    <x v="0"/>
    <n v="1467694740"/>
    <n v="1465398670"/>
    <b v="1"/>
    <n v="171"/>
    <b v="0"/>
    <s v="technology/makerspaces"/>
    <n v="63"/>
    <n v="128.6199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x v="0"/>
    <n v="1415655289"/>
    <n v="1413059689"/>
    <b v="1"/>
    <n v="29"/>
    <b v="0"/>
    <s v="technology/makerspaces"/>
    <n v="8"/>
    <n v="65.413799999999995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x v="5"/>
    <n v="1463929174"/>
    <n v="1461337174"/>
    <b v="0"/>
    <n v="9"/>
    <b v="0"/>
    <s v="technology/makerspaces"/>
    <n v="50"/>
    <n v="117.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x v="0"/>
    <n v="1404348143"/>
    <n v="1401756143"/>
    <b v="0"/>
    <n v="27"/>
    <b v="0"/>
    <s v="technology/makerspaces"/>
    <n v="18"/>
    <n v="126.4815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x v="3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x v="0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x v="3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x v="0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x v="0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x v="0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x v="0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x v="0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x v="0"/>
    <n v="1412119423"/>
    <n v="1410391423"/>
    <b v="0"/>
    <n v="0"/>
    <b v="0"/>
    <s v="food/food trucks"/>
    <n v="0"/>
    <s v="no backers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x v="0"/>
    <n v="1435591318"/>
    <n v="1432999318"/>
    <b v="0"/>
    <n v="0"/>
    <b v="0"/>
    <s v="food/food trucks"/>
    <n v="0"/>
    <s v="no backers"/>
    <x v="7"/>
    <x v="19"/>
  </r>
  <r>
    <n v="2688"/>
    <s v="Mac N Cheez Food Truck"/>
    <s v="The amazing gourmet Mac N Cheez Food Truck Campaigne!"/>
    <n v="50000"/>
    <n v="74"/>
    <x v="2"/>
    <x v="0"/>
    <x v="0"/>
    <n v="1424746800"/>
    <n v="1422067870"/>
    <b v="0"/>
    <n v="14"/>
    <b v="0"/>
    <s v="food/food trucks"/>
    <n v="0"/>
    <n v="5.2857000000000003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x v="0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x v="0"/>
    <n v="1433298676"/>
    <n v="1429410676"/>
    <b v="0"/>
    <n v="118"/>
    <b v="0"/>
    <s v="food/food trucks"/>
    <n v="11"/>
    <n v="72.762699999999995"/>
    <x v="7"/>
    <x v="19"/>
  </r>
  <r>
    <n v="2691"/>
    <s v="Cook"/>
    <s v="A Great New local Food Truck serving up ethnic fusion inspired eats in Ottawa."/>
    <n v="65000"/>
    <n v="35"/>
    <x v="2"/>
    <x v="5"/>
    <x v="5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d_                       Fast, Fresh, Food -_x000d_                            Throughout the Omaha area"/>
    <n v="3500"/>
    <n v="25"/>
    <x v="2"/>
    <x v="0"/>
    <x v="0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x v="0"/>
    <n v="1407899966"/>
    <n v="1405307966"/>
    <b v="0"/>
    <n v="3"/>
    <b v="0"/>
    <s v="food/food trucks"/>
    <n v="1"/>
    <n v="13.333299999999999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x v="0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x v="0"/>
    <n v="1428981718"/>
    <n v="1423801318"/>
    <b v="0"/>
    <n v="3"/>
    <b v="0"/>
    <s v="food/food trucks"/>
    <n v="0"/>
    <n v="23.666699999999999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x v="0"/>
    <n v="1419538560"/>
    <n v="1416600960"/>
    <b v="0"/>
    <n v="38"/>
    <b v="0"/>
    <s v="food/food trucks"/>
    <n v="6"/>
    <n v="89.210499999999996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x v="0"/>
    <n v="1438552800"/>
    <n v="1435876423"/>
    <b v="0"/>
    <n v="52"/>
    <b v="0"/>
    <s v="food/food trucks"/>
    <n v="26"/>
    <n v="116.5577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x v="0"/>
    <n v="1403904808"/>
    <n v="1401312808"/>
    <b v="0"/>
    <n v="2"/>
    <b v="0"/>
    <s v="food/food trucks"/>
    <n v="0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x v="5"/>
    <n v="1407533463"/>
    <n v="1404941463"/>
    <b v="0"/>
    <n v="0"/>
    <b v="0"/>
    <s v="food/food trucks"/>
    <n v="0"/>
    <s v="no backers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x v="0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x v="3"/>
    <n v="1491586534"/>
    <n v="1488911734"/>
    <b v="0"/>
    <n v="46"/>
    <b v="0"/>
    <s v="theater/spaces"/>
    <n v="46"/>
    <n v="34.130400000000002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x v="0"/>
    <n v="1491416077"/>
    <n v="1488827677"/>
    <b v="1"/>
    <n v="26"/>
    <b v="0"/>
    <s v="theater/spaces"/>
    <n v="34"/>
    <n v="132.34620000000001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x v="10"/>
    <n v="1490196830"/>
    <n v="1485016430"/>
    <b v="0"/>
    <n v="45"/>
    <b v="0"/>
    <s v="theater/spaces"/>
    <n v="104"/>
    <n v="922.22220000000004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x v="0"/>
    <n v="1491421314"/>
    <n v="1487709714"/>
    <b v="0"/>
    <n v="7"/>
    <b v="0"/>
    <s v="theater/spaces"/>
    <n v="6"/>
    <n v="163.57140000000001"/>
    <x v="1"/>
    <x v="38"/>
  </r>
  <r>
    <n v="2705"/>
    <s v="Fischer Theatre Marquee"/>
    <s v="Help light the lights at the historic Fischer Theatre in Danville, IL."/>
    <n v="16500"/>
    <n v="1739"/>
    <x v="3"/>
    <x v="0"/>
    <x v="0"/>
    <n v="1490389158"/>
    <n v="1486504758"/>
    <b v="0"/>
    <n v="8"/>
    <b v="0"/>
    <s v="theater/spaces"/>
    <n v="11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x v="0"/>
    <n v="1413442740"/>
    <n v="1410937483"/>
    <b v="1"/>
    <n v="263"/>
    <b v="1"/>
    <s v="theater/spaces"/>
    <n v="112"/>
    <n v="149.4448999999999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x v="0"/>
    <n v="1369637940"/>
    <n v="1367088443"/>
    <b v="1"/>
    <n v="394"/>
    <b v="1"/>
    <s v="theater/spaces"/>
    <n v="351"/>
    <n v="71.237499999999997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x v="1"/>
    <n v="1469119526"/>
    <n v="1463935526"/>
    <b v="1"/>
    <n v="1049"/>
    <b v="1"/>
    <s v="theater/spaces"/>
    <n v="233"/>
    <n v="44.464300000000001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x v="0"/>
    <n v="1475553540"/>
    <n v="1472528141"/>
    <b v="1"/>
    <n v="308"/>
    <b v="1"/>
    <s v="theater/spaces"/>
    <n v="102"/>
    <n v="164.94479999999999"/>
    <x v="1"/>
    <x v="38"/>
  </r>
  <r>
    <n v="2710"/>
    <s v="House of Yes"/>
    <s v="Building Brooklyn's own creative venue for circus, theater and events of all types."/>
    <n v="60000"/>
    <n v="92340.21"/>
    <x v="0"/>
    <x v="0"/>
    <x v="0"/>
    <n v="1407549600"/>
    <n v="1404797428"/>
    <b v="1"/>
    <n v="1088"/>
    <b v="1"/>
    <s v="theater/spaces"/>
    <n v="154"/>
    <n v="84.87149999999999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x v="1"/>
    <n v="1403301660"/>
    <n v="1400694790"/>
    <b v="1"/>
    <n v="73"/>
    <b v="1"/>
    <s v="theater/spaces"/>
    <n v="101"/>
    <n v="53.9452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x v="0"/>
    <n v="1373738400"/>
    <n v="1370568560"/>
    <b v="1"/>
    <n v="143"/>
    <b v="1"/>
    <s v="theater/spaces"/>
    <n v="131"/>
    <n v="50.531500000000001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x v="0"/>
    <n v="1450971684"/>
    <n v="1447515684"/>
    <b v="1"/>
    <n v="1420"/>
    <b v="1"/>
    <s v="theater/spaces"/>
    <n v="102"/>
    <n v="108.0014"/>
    <x v="1"/>
    <x v="38"/>
  </r>
  <r>
    <n v="2714"/>
    <s v="The Crane Theater"/>
    <s v="The Crane will be the new home for independent theater in Northeast Minneapolis"/>
    <n v="25000"/>
    <n v="29089"/>
    <x v="0"/>
    <x v="0"/>
    <x v="0"/>
    <n v="1476486000"/>
    <n v="1474040596"/>
    <b v="1"/>
    <n v="305"/>
    <b v="1"/>
    <s v="theater/spaces"/>
    <n v="116"/>
    <n v="95.373800000000003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x v="0"/>
    <n v="1456047228"/>
    <n v="1453109628"/>
    <b v="1"/>
    <n v="551"/>
    <b v="1"/>
    <s v="theater/spaces"/>
    <n v="265"/>
    <n v="57.631"/>
    <x v="1"/>
    <x v="38"/>
  </r>
  <r>
    <n v="2716"/>
    <s v="Berlin's first international, alternative comedy stage!"/>
    <s v="Love comedy? Get involved in creating a dedicated space for alternative comedy in Berlin._x000d__x000d_(Das Video ist untertitelt. Klicke auf CC)"/>
    <n v="10000"/>
    <n v="11998.01"/>
    <x v="0"/>
    <x v="12"/>
    <x v="3"/>
    <n v="1444291193"/>
    <n v="1441699193"/>
    <b v="1"/>
    <n v="187"/>
    <b v="1"/>
    <s v="theater/spaces"/>
    <n v="120"/>
    <n v="64.160499999999999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x v="0"/>
    <n v="1417906649"/>
    <n v="1414015049"/>
    <b v="1"/>
    <n v="325"/>
    <b v="1"/>
    <s v="theater/spaces"/>
    <n v="120"/>
    <n v="92.38769999999999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x v="0"/>
    <n v="1462316400"/>
    <n v="1459865945"/>
    <b v="1"/>
    <n v="148"/>
    <b v="1"/>
    <s v="theater/spaces"/>
    <n v="104"/>
    <n v="125.97969999999999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x v="0"/>
    <n v="1460936694"/>
    <n v="1455756294"/>
    <b v="0"/>
    <n v="69"/>
    <b v="1"/>
    <s v="theater/spaces"/>
    <n v="109"/>
    <n v="94.637699999999995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x v="0"/>
    <n v="1478866253"/>
    <n v="1476270653"/>
    <b v="0"/>
    <n v="173"/>
    <b v="1"/>
    <s v="theater/spaces"/>
    <n v="118"/>
    <n v="170.6994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x v="1"/>
    <n v="1378494000"/>
    <n v="1375880598"/>
    <b v="0"/>
    <n v="269"/>
    <b v="1"/>
    <s v="technology/hardware"/>
    <n v="1462"/>
    <n v="40.762099999999997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x v="0"/>
    <n v="1485722053"/>
    <n v="1480538053"/>
    <b v="0"/>
    <n v="185"/>
    <b v="1"/>
    <s v="technology/hardware"/>
    <n v="253"/>
    <n v="68.254099999999994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x v="0"/>
    <n v="1420060088"/>
    <n v="1414872488"/>
    <b v="0"/>
    <n v="176"/>
    <b v="1"/>
    <s v="technology/hardware"/>
    <n v="140"/>
    <n v="95.488600000000005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x v="1"/>
    <n v="1439625059"/>
    <n v="1436860259"/>
    <b v="0"/>
    <n v="1019"/>
    <b v="1"/>
    <s v="technology/hardware"/>
    <n v="297"/>
    <n v="7.1902999999999997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x v="5"/>
    <n v="1488390735"/>
    <n v="1484070735"/>
    <b v="0"/>
    <n v="113"/>
    <b v="1"/>
    <s v="technology/hardware"/>
    <n v="145"/>
    <n v="511.6549"/>
    <x v="2"/>
    <x v="30"/>
  </r>
  <r>
    <n v="2726"/>
    <s v="Krimston TWO - Dual SIM case for iPhone"/>
    <s v="Krimston TWO: iPhone Dual SIM Case"/>
    <n v="100000"/>
    <n v="105745"/>
    <x v="0"/>
    <x v="0"/>
    <x v="0"/>
    <n v="1461333311"/>
    <n v="1458741311"/>
    <b v="0"/>
    <n v="404"/>
    <b v="1"/>
    <s v="technology/hardware"/>
    <n v="106"/>
    <n v="261.74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x v="0"/>
    <n v="1438964063"/>
    <n v="1436804063"/>
    <b v="0"/>
    <n v="707"/>
    <b v="1"/>
    <s v="technology/hardware"/>
    <n v="493"/>
    <n v="69.760999999999996"/>
    <x v="2"/>
    <x v="30"/>
  </r>
  <r>
    <n v="2728"/>
    <s v="Multi-Function SSD Shield for the Raspberry Pi 2"/>
    <s v="SSD, WiFi, RTC w/Battery and high power USB all in one shield."/>
    <n v="15000"/>
    <n v="30274"/>
    <x v="0"/>
    <x v="0"/>
    <x v="0"/>
    <n v="1451485434"/>
    <n v="1448461434"/>
    <b v="0"/>
    <n v="392"/>
    <b v="1"/>
    <s v="technology/hardware"/>
    <n v="202"/>
    <n v="77.229600000000005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x v="0"/>
    <n v="1430459197"/>
    <n v="1427867197"/>
    <b v="0"/>
    <n v="23"/>
    <b v="1"/>
    <s v="technology/hardware"/>
    <n v="104"/>
    <n v="340.5652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x v="0"/>
    <n v="1366635575"/>
    <n v="1363611575"/>
    <b v="0"/>
    <n v="682"/>
    <b v="1"/>
    <s v="technology/hardware"/>
    <n v="170"/>
    <n v="67.417900000000003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x v="0"/>
    <n v="1413604800"/>
    <n v="1408624622"/>
    <b v="0"/>
    <n v="37"/>
    <b v="1"/>
    <s v="technology/hardware"/>
    <n v="104"/>
    <n v="845.70270000000005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x v="0"/>
    <n v="1369699200"/>
    <n v="1366917828"/>
    <b v="0"/>
    <n v="146"/>
    <b v="1"/>
    <s v="technology/hardware"/>
    <n v="118"/>
    <n v="97.191800000000001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x v="0"/>
    <n v="1428643974"/>
    <n v="1423463574"/>
    <b v="0"/>
    <n v="119"/>
    <b v="1"/>
    <s v="technology/hardware"/>
    <n v="108"/>
    <n v="451.84030000000001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x v="0"/>
    <n v="1476395940"/>
    <n v="1473782592"/>
    <b v="0"/>
    <n v="163"/>
    <b v="1"/>
    <s v="technology/hardware"/>
    <n v="2260300"/>
    <n v="138.6687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x v="1"/>
    <n v="1363204800"/>
    <n v="1360551250"/>
    <b v="0"/>
    <n v="339"/>
    <b v="1"/>
    <s v="technology/hardware"/>
    <n v="978"/>
    <n v="21.6401"/>
    <x v="2"/>
    <x v="30"/>
  </r>
  <r>
    <n v="2736"/>
    <s v="Open Source Programmable Solar BMS Li-ion, LiFePO4 dev board"/>
    <s v="Fully Programmable Solar BMS ( Battery Management System ) Learn to program microcontrollers and HW design video tutorials_x000d_Open Source"/>
    <n v="8000"/>
    <n v="9832"/>
    <x v="0"/>
    <x v="5"/>
    <x v="5"/>
    <n v="1398268773"/>
    <n v="1395676773"/>
    <b v="0"/>
    <n v="58"/>
    <b v="1"/>
    <s v="technology/hardware"/>
    <n v="123"/>
    <n v="169.517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x v="0"/>
    <n v="1389812400"/>
    <n v="1386108087"/>
    <b v="0"/>
    <n v="456"/>
    <b v="1"/>
    <s v="technology/hardware"/>
    <n v="246"/>
    <n v="161.8821000000000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x v="0"/>
    <n v="1478402804"/>
    <n v="1473218804"/>
    <b v="0"/>
    <n v="15"/>
    <b v="1"/>
    <s v="technology/hardware"/>
    <n v="148"/>
    <n v="493.13330000000002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x v="1"/>
    <n v="1399324717"/>
    <n v="1395436717"/>
    <b v="0"/>
    <n v="191"/>
    <b v="1"/>
    <s v="technology/hardware"/>
    <n v="384"/>
    <n v="22.1204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x v="0"/>
    <n v="1426117552"/>
    <n v="1423529152"/>
    <b v="0"/>
    <n v="17"/>
    <b v="1"/>
    <s v="technology/hardware"/>
    <n v="103"/>
    <n v="18.235299999999999"/>
    <x v="2"/>
    <x v="30"/>
  </r>
  <r>
    <n v="2741"/>
    <s v="Mrs. Brown and Her Lost Puppy."/>
    <s v="Help me publish my 1st children's book as an aspiring author!"/>
    <n v="8000"/>
    <n v="35"/>
    <x v="2"/>
    <x v="0"/>
    <x v="0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x v="0"/>
    <n v="1337102187"/>
    <n v="1335892587"/>
    <b v="0"/>
    <n v="18"/>
    <b v="0"/>
    <s v="publishing/children's books"/>
    <n v="29"/>
    <n v="40.6111"/>
    <x v="3"/>
    <x v="39"/>
  </r>
  <r>
    <n v="2743"/>
    <s v="St. Nick Jr"/>
    <s v="One Christmas every child was naughty, and Santa's son _x000d_St. Nick Jr sacrifices all his gifts over his whole life, for the children"/>
    <n v="5999"/>
    <n v="0"/>
    <x v="2"/>
    <x v="0"/>
    <x v="0"/>
    <n v="1476863607"/>
    <n v="1474271607"/>
    <b v="0"/>
    <n v="0"/>
    <b v="0"/>
    <s v="publishing/children's books"/>
    <n v="0"/>
    <s v="no backers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x v="0"/>
    <n v="1330478998"/>
    <n v="1327886998"/>
    <b v="0"/>
    <n v="22"/>
    <b v="0"/>
    <s v="publishing/children's books"/>
    <n v="5"/>
    <n v="37.9545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x v="0"/>
    <n v="1342309368"/>
    <n v="1337125368"/>
    <b v="0"/>
    <n v="49"/>
    <b v="0"/>
    <s v="publishing/children's books"/>
    <n v="22"/>
    <n v="35.7346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x v="0"/>
    <n v="1409337911"/>
    <n v="1406745911"/>
    <b v="0"/>
    <n v="19"/>
    <b v="0"/>
    <s v="publishing/children's books"/>
    <n v="27"/>
    <n v="42.157899999999998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x v="0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x v="0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x v="0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x v="0"/>
    <n v="1341086400"/>
    <n v="1340055345"/>
    <b v="0"/>
    <n v="0"/>
    <b v="0"/>
    <s v="publishing/children's books"/>
    <n v="0"/>
    <s v="no backers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x v="0"/>
    <n v="1403039842"/>
    <n v="1397855842"/>
    <b v="0"/>
    <n v="0"/>
    <b v="0"/>
    <s v="publishing/children's books"/>
    <n v="0"/>
    <s v="no backers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x v="0"/>
    <n v="1324232504"/>
    <n v="1320776504"/>
    <b v="0"/>
    <n v="14"/>
    <b v="0"/>
    <s v="publishing/children's books"/>
    <n v="11"/>
    <n v="39.28569999999999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x v="0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x v="0"/>
    <n v="1410448551"/>
    <n v="1407856551"/>
    <b v="0"/>
    <n v="0"/>
    <b v="0"/>
    <s v="publishing/children's books"/>
    <n v="0"/>
    <s v="no backers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x v="3"/>
    <n v="1428519527"/>
    <n v="1425927527"/>
    <b v="0"/>
    <n v="15"/>
    <b v="0"/>
    <s v="publishing/children's books"/>
    <n v="52"/>
    <n v="17.333300000000001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x v="0"/>
    <n v="1389476201"/>
    <n v="1386884201"/>
    <b v="0"/>
    <n v="33"/>
    <b v="0"/>
    <s v="publishing/children's books"/>
    <n v="10"/>
    <n v="31.7576"/>
    <x v="3"/>
    <x v="39"/>
  </r>
  <r>
    <n v="2757"/>
    <s v="C is for Crooked"/>
    <s v="A children's letter book that Lampoons Hillary Clinton"/>
    <n v="1500"/>
    <n v="10"/>
    <x v="2"/>
    <x v="0"/>
    <x v="0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x v="2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x v="2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x v="1"/>
    <n v="1371726258"/>
    <n v="1369134258"/>
    <b v="0"/>
    <n v="0"/>
    <b v="0"/>
    <s v="publishing/children's books"/>
    <n v="0"/>
    <s v="no backers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x v="0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x v="0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x v="0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x v="0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x v="0"/>
    <n v="1351432428"/>
    <n v="1350050028"/>
    <b v="0"/>
    <n v="0"/>
    <b v="0"/>
    <s v="publishing/children's books"/>
    <n v="0"/>
    <s v="no backers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x v="0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x v="5"/>
    <n v="1439766050"/>
    <n v="1434582050"/>
    <b v="0"/>
    <n v="3"/>
    <b v="0"/>
    <s v="publishing/children's books"/>
    <n v="1"/>
    <n v="11.333299999999999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x v="0"/>
    <n v="1333028723"/>
    <n v="1330440323"/>
    <b v="0"/>
    <n v="34"/>
    <b v="0"/>
    <s v="publishing/children's books"/>
    <n v="14"/>
    <n v="29.470600000000001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x v="1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x v="0"/>
    <n v="1395158130"/>
    <n v="1392569730"/>
    <b v="0"/>
    <n v="33"/>
    <b v="0"/>
    <s v="publishing/children's books"/>
    <n v="10"/>
    <n v="63.09850000000000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x v="0"/>
    <n v="1359738000"/>
    <n v="1355489140"/>
    <b v="0"/>
    <n v="0"/>
    <b v="0"/>
    <s v="publishing/children's books"/>
    <n v="0"/>
    <s v="no backers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x v="0"/>
    <n v="1381006294"/>
    <n v="1379710294"/>
    <b v="0"/>
    <n v="0"/>
    <b v="0"/>
    <s v="publishing/children's books"/>
    <n v="0"/>
    <s v="no backers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x v="5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x v="0"/>
    <n v="1362711728"/>
    <n v="1360119728"/>
    <b v="0"/>
    <n v="13"/>
    <b v="0"/>
    <s v="publishing/children's books"/>
    <n v="14"/>
    <n v="43.846200000000003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x v="0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x v="0"/>
    <n v="1434092876"/>
    <n v="1431414476"/>
    <b v="0"/>
    <n v="36"/>
    <b v="0"/>
    <s v="publishing/children's books"/>
    <n v="8"/>
    <n v="45.97220000000000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x v="0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d_Make  your own Mermaid Doll with the included knitting or sewing pattern!"/>
    <n v="5500"/>
    <n v="1405"/>
    <x v="2"/>
    <x v="0"/>
    <x v="0"/>
    <n v="1409009306"/>
    <n v="1406417306"/>
    <b v="0"/>
    <n v="15"/>
    <b v="0"/>
    <s v="publishing/children's books"/>
    <n v="26"/>
    <n v="93.666700000000006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x v="0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x v="3"/>
    <n v="1489142688"/>
    <n v="1486550688"/>
    <b v="0"/>
    <n v="0"/>
    <b v="0"/>
    <s v="publishing/children's books"/>
    <n v="0"/>
    <s v="no backers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x v="0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x v="0"/>
    <n v="1424149140"/>
    <n v="1421964718"/>
    <b v="0"/>
    <n v="18"/>
    <b v="1"/>
    <s v="theater/plays"/>
    <n v="120"/>
    <n v="66.666700000000006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x v="1"/>
    <n v="1429793446"/>
    <n v="1428583846"/>
    <b v="0"/>
    <n v="61"/>
    <b v="1"/>
    <s v="theater/plays"/>
    <n v="115"/>
    <n v="18.77049999999999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x v="0"/>
    <n v="1414608843"/>
    <n v="1412794443"/>
    <b v="0"/>
    <n v="108"/>
    <b v="1"/>
    <s v="theater/plays"/>
    <n v="119"/>
    <n v="66.111099999999993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x v="0"/>
    <n v="1470430800"/>
    <n v="1467865967"/>
    <b v="0"/>
    <n v="142"/>
    <b v="1"/>
    <s v="theater/plays"/>
    <n v="105"/>
    <n v="36.859200000000001"/>
    <x v="1"/>
    <x v="6"/>
  </r>
  <r>
    <n v="2786"/>
    <s v="Fierce"/>
    <s v="A heart-melting farce about sex, art and the lovelorn lay-abouts of London-town."/>
    <n v="2500"/>
    <n v="2946"/>
    <x v="0"/>
    <x v="1"/>
    <x v="1"/>
    <n v="1404913180"/>
    <n v="1403703580"/>
    <b v="0"/>
    <n v="74"/>
    <b v="1"/>
    <s v="theater/plays"/>
    <n v="118"/>
    <n v="39.8108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x v="0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x v="0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x v="0"/>
    <n v="1426132800"/>
    <n v="1424477934"/>
    <b v="0"/>
    <n v="24"/>
    <b v="1"/>
    <s v="theater/plays"/>
    <n v="101"/>
    <n v="126.45829999999999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x v="0"/>
    <n v="1423693903"/>
    <n v="1421101903"/>
    <b v="0"/>
    <n v="66"/>
    <b v="1"/>
    <s v="theater/plays"/>
    <n v="105"/>
    <n v="47.87879999999999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x v="0"/>
    <n v="1473393600"/>
    <n v="1470778559"/>
    <b v="0"/>
    <n v="28"/>
    <b v="1"/>
    <s v="theater/plays"/>
    <n v="103"/>
    <n v="73.2142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x v="0"/>
    <n v="1439357559"/>
    <n v="1435469559"/>
    <b v="0"/>
    <n v="24"/>
    <b v="1"/>
    <s v="theater/plays"/>
    <n v="108"/>
    <n v="89.666700000000006"/>
    <x v="1"/>
    <x v="6"/>
  </r>
  <r>
    <n v="2793"/>
    <s v="THE GOODS Theatre Company Premiere DROPPED @ Old Fitz"/>
    <s v="THE GOODS are Premiering the NEW Australian play DROPPED by Katy Warner @ OLD FITZ THEATRE Dec 8-20 _x000d_Its Godot with Gals n Grenades"/>
    <n v="10000"/>
    <n v="11056.75"/>
    <x v="0"/>
    <x v="2"/>
    <x v="2"/>
    <n v="1437473005"/>
    <n v="1434881005"/>
    <b v="0"/>
    <n v="73"/>
    <b v="1"/>
    <s v="theater/plays"/>
    <n v="111"/>
    <n v="151.462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x v="1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x v="0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x v="1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x v="1"/>
    <n v="1404858840"/>
    <n v="1402266840"/>
    <b v="0"/>
    <n v="94"/>
    <b v="1"/>
    <s v="theater/plays"/>
    <n v="103"/>
    <n v="87.357600000000005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x v="1"/>
    <n v="1438358400"/>
    <n v="1437063121"/>
    <b v="0"/>
    <n v="139"/>
    <b v="1"/>
    <s v="theater/plays"/>
    <n v="101"/>
    <n v="36.474800000000002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x v="1"/>
    <n v="1466179200"/>
    <n v="1463466070"/>
    <b v="0"/>
    <n v="130"/>
    <b v="1"/>
    <s v="theater/plays"/>
    <n v="117"/>
    <n v="44.859499999999997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x v="1"/>
    <n v="1420377366"/>
    <n v="1415193366"/>
    <b v="0"/>
    <n v="31"/>
    <b v="1"/>
    <s v="theater/plays"/>
    <n v="133"/>
    <n v="42.903199999999998"/>
    <x v="1"/>
    <x v="6"/>
  </r>
  <r>
    <n v="2801"/>
    <s v="A Dream Play"/>
    <s v="Arise Theatre Company's production of August Strindberg's expressionist masterpiece 'A Dream Play'."/>
    <n v="500"/>
    <n v="666"/>
    <x v="0"/>
    <x v="2"/>
    <x v="2"/>
    <n v="1412938800"/>
    <n v="1411019409"/>
    <b v="0"/>
    <n v="13"/>
    <b v="1"/>
    <s v="theater/plays"/>
    <n v="133"/>
    <n v="51.230800000000002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x v="1"/>
    <n v="1438875107"/>
    <n v="1436283107"/>
    <b v="0"/>
    <n v="90"/>
    <b v="1"/>
    <s v="theater/plays"/>
    <n v="102"/>
    <n v="33.944400000000002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x v="0"/>
    <n v="1437004800"/>
    <n v="1433295276"/>
    <b v="0"/>
    <n v="141"/>
    <b v="1"/>
    <s v="theater/plays"/>
    <n v="128"/>
    <n v="90.744699999999995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x v="1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d_Help us take our metatheatrical nutshell volcano to the Fringe!"/>
    <n v="400"/>
    <n v="440"/>
    <x v="0"/>
    <x v="1"/>
    <x v="1"/>
    <n v="1440245273"/>
    <n v="1438085273"/>
    <b v="0"/>
    <n v="18"/>
    <b v="1"/>
    <s v="theater/plays"/>
    <n v="110"/>
    <n v="24.444400000000002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x v="1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x v="0"/>
    <n v="1435611438"/>
    <n v="1433019438"/>
    <b v="0"/>
    <n v="93"/>
    <b v="1"/>
    <s v="theater/plays"/>
    <n v="126"/>
    <n v="67.74190000000000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x v="0"/>
    <n v="1440274735"/>
    <n v="1437682735"/>
    <b v="0"/>
    <n v="69"/>
    <b v="1"/>
    <s v="theater/plays"/>
    <n v="100"/>
    <n v="65.376800000000003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x v="0"/>
    <n v="1459348740"/>
    <n v="1458647725"/>
    <b v="0"/>
    <n v="21"/>
    <b v="1"/>
    <s v="theater/plays"/>
    <n v="102"/>
    <n v="121.9047999999999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x v="0"/>
    <n v="1401595140"/>
    <n v="1398828064"/>
    <b v="0"/>
    <n v="57"/>
    <b v="1"/>
    <s v="theater/plays"/>
    <n v="108"/>
    <n v="47.456099999999999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x v="1"/>
    <n v="1424692503"/>
    <n v="1422100503"/>
    <b v="0"/>
    <n v="108"/>
    <b v="1"/>
    <s v="theater/plays"/>
    <n v="100"/>
    <n v="92.84260000000000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x v="5"/>
    <n v="1428292800"/>
    <n v="1424368298"/>
    <b v="0"/>
    <n v="83"/>
    <b v="1"/>
    <s v="theater/plays"/>
    <n v="113"/>
    <n v="68.253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x v="0"/>
    <n v="1481737761"/>
    <n v="1479577761"/>
    <b v="0"/>
    <n v="96"/>
    <b v="1"/>
    <s v="theater/plays"/>
    <n v="128"/>
    <n v="37.209600000000002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x v="1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x v="5"/>
    <n v="1470595109"/>
    <n v="1468003109"/>
    <b v="0"/>
    <n v="14"/>
    <b v="1"/>
    <s v="theater/plays"/>
    <n v="242"/>
    <n v="43.21430000000000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x v="1"/>
    <n v="1438531200"/>
    <n v="1435921992"/>
    <b v="0"/>
    <n v="169"/>
    <b v="1"/>
    <s v="theater/plays"/>
    <n v="142"/>
    <n v="25.130199999999999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x v="1"/>
    <n v="1425136462"/>
    <n v="1421680462"/>
    <b v="0"/>
    <n v="33"/>
    <b v="1"/>
    <s v="theater/plays"/>
    <n v="130"/>
    <n v="23.636399999999998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x v="0"/>
    <n v="1443018086"/>
    <n v="1441290086"/>
    <b v="0"/>
    <n v="102"/>
    <b v="1"/>
    <s v="theater/plays"/>
    <n v="106"/>
    <n v="103.95099999999999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x v="1"/>
    <n v="1434285409"/>
    <n v="1431693409"/>
    <b v="0"/>
    <n v="104"/>
    <b v="1"/>
    <s v="theater/plays"/>
    <n v="105"/>
    <n v="50.384599999999999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x v="1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x v="1"/>
    <n v="1411510135"/>
    <n v="1408918135"/>
    <b v="0"/>
    <n v="35"/>
    <b v="1"/>
    <s v="theater/plays"/>
    <n v="100"/>
    <n v="28.571400000000001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x v="0"/>
    <n v="1427469892"/>
    <n v="1424881492"/>
    <b v="0"/>
    <n v="94"/>
    <b v="1"/>
    <s v="theater/plays"/>
    <n v="100"/>
    <n v="63.829799999999999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x v="1"/>
    <n v="1427842740"/>
    <n v="1425428206"/>
    <b v="0"/>
    <n v="14"/>
    <b v="1"/>
    <s v="theater/plays"/>
    <n v="124"/>
    <n v="8.8571000000000009"/>
    <x v="1"/>
    <x v="6"/>
  </r>
  <r>
    <n v="2824"/>
    <s v="The Rooftop"/>
    <s v="I wrote a One Act play called The Rooftop for a Female Playwright's festival. Every little bit helps!"/>
    <n v="650"/>
    <n v="760"/>
    <x v="0"/>
    <x v="0"/>
    <x v="0"/>
    <n v="1434159780"/>
    <n v="1431412196"/>
    <b v="0"/>
    <n v="15"/>
    <b v="1"/>
    <s v="theater/plays"/>
    <n v="117"/>
    <n v="50.666699999999999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x v="1"/>
    <n v="1449255686"/>
    <n v="1446663686"/>
    <b v="0"/>
    <n v="51"/>
    <b v="1"/>
    <s v="theater/plays"/>
    <n v="103"/>
    <n v="60.784300000000002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x v="0"/>
    <n v="1436511600"/>
    <n v="1434415812"/>
    <b v="0"/>
    <n v="19"/>
    <b v="1"/>
    <s v="theater/plays"/>
    <n v="108"/>
    <n v="113.4211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x v="0"/>
    <n v="1464971400"/>
    <n v="1462379066"/>
    <b v="0"/>
    <n v="23"/>
    <b v="1"/>
    <s v="theater/plays"/>
    <n v="120"/>
    <n v="104.5652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x v="1"/>
    <n v="1443826800"/>
    <n v="1441606869"/>
    <b v="0"/>
    <n v="97"/>
    <b v="1"/>
    <s v="theater/plays"/>
    <n v="100"/>
    <n v="98.309299999999993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x v="1"/>
    <n v="1464863118"/>
    <n v="1462443918"/>
    <b v="0"/>
    <n v="76"/>
    <b v="1"/>
    <s v="theater/plays"/>
    <n v="107"/>
    <n v="35.039499999999997"/>
    <x v="1"/>
    <x v="6"/>
  </r>
  <r>
    <n v="2830"/>
    <s v="Nakhtik and Avalon"/>
    <s v="Avalon is a new South African Township play and Nakhtik is a  danced political lecture."/>
    <n v="3000"/>
    <n v="3000"/>
    <x v="0"/>
    <x v="0"/>
    <x v="0"/>
    <n v="1399867140"/>
    <n v="1398802148"/>
    <b v="0"/>
    <n v="11"/>
    <b v="1"/>
    <s v="theater/plays"/>
    <n v="100"/>
    <n v="272.72730000000001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x v="0"/>
    <n v="1437076070"/>
    <n v="1434484070"/>
    <b v="0"/>
    <n v="52"/>
    <b v="1"/>
    <s v="theater/plays"/>
    <n v="111"/>
    <n v="63.846200000000003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x v="1"/>
    <n v="1416780000"/>
    <n v="1414342894"/>
    <b v="0"/>
    <n v="95"/>
    <b v="1"/>
    <s v="theater/plays"/>
    <n v="115"/>
    <n v="30.189399999999999"/>
    <x v="1"/>
    <x v="6"/>
  </r>
  <r>
    <n v="2833"/>
    <s v="Star Man Rocket Man"/>
    <s v="A new play about exploring outer space"/>
    <n v="2700"/>
    <n v="2923"/>
    <x v="0"/>
    <x v="0"/>
    <x v="0"/>
    <n v="1444528800"/>
    <n v="1442804633"/>
    <b v="0"/>
    <n v="35"/>
    <b v="1"/>
    <s v="theater/plays"/>
    <n v="108"/>
    <n v="83.514300000000006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x v="1"/>
    <n v="1422658930"/>
    <n v="1421362930"/>
    <b v="0"/>
    <n v="21"/>
    <b v="1"/>
    <s v="theater/plays"/>
    <n v="170"/>
    <n v="64.761899999999997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x v="1"/>
    <n v="1449273600"/>
    <n v="1446742417"/>
    <b v="0"/>
    <n v="93"/>
    <b v="1"/>
    <s v="theater/plays"/>
    <n v="187"/>
    <n v="20.11820000000000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x v="0"/>
    <n v="1487393940"/>
    <n v="1484115418"/>
    <b v="0"/>
    <n v="11"/>
    <b v="1"/>
    <s v="theater/plays"/>
    <n v="108"/>
    <n v="44.090899999999998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x v="5"/>
    <n v="1449701284"/>
    <n v="1446241684"/>
    <b v="0"/>
    <n v="21"/>
    <b v="1"/>
    <s v="theater/plays"/>
    <n v="100"/>
    <n v="40.476199999999999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x v="0"/>
    <n v="1407967200"/>
    <n v="1406039696"/>
    <b v="0"/>
    <n v="54"/>
    <b v="1"/>
    <s v="theater/plays"/>
    <n v="120"/>
    <n v="44.536999999999999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x v="0"/>
    <n v="1408942740"/>
    <n v="1406958354"/>
    <b v="0"/>
    <n v="31"/>
    <b v="1"/>
    <s v="theater/plays"/>
    <n v="111"/>
    <n v="125.8065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x v="1"/>
    <n v="1426698000"/>
    <n v="1424825479"/>
    <b v="0"/>
    <n v="132"/>
    <b v="1"/>
    <s v="theater/plays"/>
    <n v="104"/>
    <n v="19.696999999999999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x v="1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x v="1"/>
    <n v="1403348400"/>
    <n v="1401058295"/>
    <b v="0"/>
    <n v="0"/>
    <b v="0"/>
    <s v="theater/plays"/>
    <n v="0"/>
    <s v="no backers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x v="0"/>
    <n v="1465790400"/>
    <n v="1462210950"/>
    <b v="0"/>
    <n v="0"/>
    <b v="0"/>
    <s v="theater/plays"/>
    <n v="0"/>
    <s v="no backers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x v="3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x v="0"/>
    <n v="1433723033"/>
    <n v="1428539033"/>
    <b v="0"/>
    <n v="39"/>
    <b v="0"/>
    <s v="theater/plays"/>
    <n v="32"/>
    <n v="60.666699999999999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x v="0"/>
    <n v="1432917394"/>
    <n v="1429029394"/>
    <b v="0"/>
    <n v="0"/>
    <b v="0"/>
    <s v="theater/plays"/>
    <n v="0"/>
    <s v="no backers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x v="0"/>
    <n v="1464031265"/>
    <n v="1458847265"/>
    <b v="0"/>
    <n v="0"/>
    <b v="0"/>
    <s v="theater/plays"/>
    <n v="0"/>
    <s v="no backers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x v="0"/>
    <n v="1432913659"/>
    <n v="1430321659"/>
    <b v="0"/>
    <n v="3"/>
    <b v="0"/>
    <s v="theater/plays"/>
    <n v="0"/>
    <n v="23.333300000000001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x v="1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x v="0"/>
    <n v="1409962211"/>
    <n v="1407370211"/>
    <b v="0"/>
    <n v="13"/>
    <b v="0"/>
    <s v="theater/plays"/>
    <n v="4"/>
    <n v="23.92310000000000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x v="3"/>
    <n v="1454109420"/>
    <n v="1453334629"/>
    <b v="0"/>
    <n v="0"/>
    <b v="0"/>
    <s v="theater/plays"/>
    <n v="0"/>
    <s v="no backers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x v="0"/>
    <n v="1403312703"/>
    <n v="1400720703"/>
    <b v="0"/>
    <n v="6"/>
    <b v="0"/>
    <s v="theater/plays"/>
    <n v="2"/>
    <n v="15.833299999999999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x v="5"/>
    <n v="1410669297"/>
    <n v="1405485297"/>
    <b v="0"/>
    <n v="0"/>
    <b v="0"/>
    <s v="theater/plays"/>
    <n v="0"/>
    <s v="no backers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x v="1"/>
    <n v="1431018719"/>
    <n v="1429290719"/>
    <b v="0"/>
    <n v="14"/>
    <b v="0"/>
    <s v="theater/plays"/>
    <n v="42"/>
    <n v="29.78569999999999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x v="0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x v="0"/>
    <n v="1439069640"/>
    <n v="1433897647"/>
    <b v="0"/>
    <n v="6"/>
    <b v="0"/>
    <s v="theater/plays"/>
    <n v="5"/>
    <n v="24.333300000000001"/>
    <x v="1"/>
    <x v="6"/>
  </r>
  <r>
    <n v="2857"/>
    <s v="Los Tradicionales"/>
    <s v="Somos una compaÃ±Ã­a de teatro independiente. Y en el 2017 queremos arrancar con el montaje de 3 obras._x000d_3 elencos, 3 espacios."/>
    <n v="38000"/>
    <n v="7500"/>
    <x v="2"/>
    <x v="14"/>
    <x v="10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d_Een geweldige avond uit, met een show, optredens en DJ's."/>
    <n v="1000"/>
    <n v="0"/>
    <x v="2"/>
    <x v="9"/>
    <x v="3"/>
    <n v="1417778880"/>
    <n v="1415711095"/>
    <b v="0"/>
    <n v="0"/>
    <b v="0"/>
    <s v="theater/plays"/>
    <n v="0"/>
    <s v="no backers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x v="2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x v="0"/>
    <n v="1466363576"/>
    <n v="1461179576"/>
    <b v="0"/>
    <n v="9"/>
    <b v="0"/>
    <s v="theater/plays"/>
    <n v="7"/>
    <n v="29.555599999999998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x v="2"/>
    <n v="1443103848"/>
    <n v="1441894248"/>
    <b v="0"/>
    <n v="3"/>
    <b v="0"/>
    <s v="theater/plays"/>
    <n v="32"/>
    <n v="26.666699999999999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x v="0"/>
    <n v="1403636229"/>
    <n v="1401044229"/>
    <b v="0"/>
    <n v="3"/>
    <b v="0"/>
    <s v="theater/plays"/>
    <n v="0"/>
    <n v="18.333300000000001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x v="0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x v="1"/>
    <n v="1437139080"/>
    <n v="1434552207"/>
    <b v="0"/>
    <n v="3"/>
    <b v="0"/>
    <s v="theater/plays"/>
    <n v="2"/>
    <n v="13.333299999999999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x v="0"/>
    <n v="1420512259"/>
    <n v="1415328259"/>
    <b v="0"/>
    <n v="0"/>
    <b v="0"/>
    <s v="theater/plays"/>
    <n v="0"/>
    <s v="no backers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x v="0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x v="0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x v="0"/>
    <n v="1475697054"/>
    <n v="1473105054"/>
    <b v="0"/>
    <n v="60"/>
    <b v="0"/>
    <s v="theater/plays"/>
    <n v="42"/>
    <n v="105.02930000000001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x v="0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x v="0"/>
    <n v="1400301165"/>
    <n v="1397709165"/>
    <b v="0"/>
    <n v="9"/>
    <b v="0"/>
    <s v="theater/plays"/>
    <n v="15"/>
    <n v="83.333299999999994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x v="0"/>
    <n v="1419183813"/>
    <n v="1417455813"/>
    <b v="0"/>
    <n v="13"/>
    <b v="0"/>
    <s v="theater/plays"/>
    <n v="5"/>
    <n v="35.923099999999998"/>
    <x v="1"/>
    <x v="6"/>
  </r>
  <r>
    <n v="2872"/>
    <s v="Loud Arts"/>
    <s v="Local Theatre group in Loudoun County, Virginia. Looking for funds to start producing shows!"/>
    <n v="3000"/>
    <n v="0"/>
    <x v="2"/>
    <x v="0"/>
    <x v="0"/>
    <n v="1434768438"/>
    <n v="1429584438"/>
    <b v="0"/>
    <n v="0"/>
    <b v="0"/>
    <s v="theater/plays"/>
    <n v="0"/>
    <s v="no backers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x v="0"/>
    <n v="1422473831"/>
    <n v="1419881831"/>
    <b v="0"/>
    <n v="8"/>
    <b v="0"/>
    <s v="theater/plays"/>
    <n v="3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x v="0"/>
    <n v="1484684186"/>
    <n v="1482092186"/>
    <b v="0"/>
    <n v="3"/>
    <b v="0"/>
    <s v="theater/plays"/>
    <n v="5"/>
    <n v="90.333299999999994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x v="0"/>
    <n v="1462417493"/>
    <n v="1459825493"/>
    <b v="0"/>
    <n v="3"/>
    <b v="0"/>
    <s v="theater/plays"/>
    <n v="0"/>
    <n v="2.3332999999999999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x v="0"/>
    <n v="1437069079"/>
    <n v="1434477079"/>
    <b v="0"/>
    <n v="0"/>
    <b v="0"/>
    <s v="theater/plays"/>
    <n v="0"/>
    <s v="no backers"/>
    <x v="1"/>
    <x v="6"/>
  </r>
  <r>
    <n v="2877"/>
    <s v="COLLABORATION: WARHOL &amp; BASQUIAT"/>
    <s v="Two of the 20th Centuryâ€™s Greatest Artists _x000d_navigate the perilous terrain of Art &amp; Fame _x000d_in a historic Collaboration."/>
    <n v="6000"/>
    <n v="650"/>
    <x v="2"/>
    <x v="0"/>
    <x v="0"/>
    <n v="1480525200"/>
    <n v="1477781724"/>
    <b v="0"/>
    <n v="6"/>
    <b v="0"/>
    <s v="theater/plays"/>
    <n v="11"/>
    <n v="108.33329999999999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x v="1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x v="0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x v="0"/>
    <n v="1440090300"/>
    <n v="1436305452"/>
    <b v="0"/>
    <n v="29"/>
    <b v="0"/>
    <s v="theater/plays"/>
    <n v="23"/>
    <n v="96.551699999999997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x v="0"/>
    <n v="1417620036"/>
    <n v="1412432436"/>
    <b v="0"/>
    <n v="0"/>
    <b v="0"/>
    <s v="theater/plays"/>
    <n v="0"/>
    <s v="no backers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x v="0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x v="0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x v="0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x v="0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x v="0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x v="0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x v="0"/>
    <n v="1413608340"/>
    <n v="1412945440"/>
    <b v="0"/>
    <n v="0"/>
    <b v="0"/>
    <s v="theater/plays"/>
    <n v="0"/>
    <s v="no backers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x v="0"/>
    <n v="1409344985"/>
    <n v="1406752985"/>
    <b v="0"/>
    <n v="14"/>
    <b v="0"/>
    <s v="theater/plays"/>
    <n v="38"/>
    <n v="81.571399999999997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x v="0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x v="0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x v="0"/>
    <n v="1409000400"/>
    <n v="1408381704"/>
    <b v="0"/>
    <n v="17"/>
    <b v="0"/>
    <s v="theater/plays"/>
    <n v="9"/>
    <n v="29.411799999999999"/>
    <x v="1"/>
    <x v="6"/>
  </r>
  <r>
    <n v="2893"/>
    <s v="REDISCOVERING KIA THE PLAY"/>
    <s v="Fundraising for REDISCOVERING KIA THE PLAY"/>
    <n v="5000"/>
    <n v="25"/>
    <x v="2"/>
    <x v="0"/>
    <x v="0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x v="0"/>
    <n v="1428100815"/>
    <n v="1422920415"/>
    <b v="0"/>
    <n v="0"/>
    <b v="0"/>
    <s v="theater/plays"/>
    <n v="0"/>
    <s v="no backers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x v="0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d_We believe. Do you?"/>
    <n v="3000"/>
    <n v="625"/>
    <x v="2"/>
    <x v="0"/>
    <x v="0"/>
    <n v="1481522400"/>
    <n v="1480283321"/>
    <b v="0"/>
    <n v="12"/>
    <b v="0"/>
    <s v="theater/plays"/>
    <n v="21"/>
    <n v="52.083300000000001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x v="0"/>
    <n v="1444577345"/>
    <n v="1441985458"/>
    <b v="0"/>
    <n v="3"/>
    <b v="0"/>
    <s v="theater/plays"/>
    <n v="5"/>
    <n v="183.33330000000001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x v="0"/>
    <n v="1446307053"/>
    <n v="1443715053"/>
    <b v="0"/>
    <n v="12"/>
    <b v="0"/>
    <s v="theater/plays"/>
    <n v="4"/>
    <n v="26.333300000000001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x v="0"/>
    <n v="1469325158"/>
    <n v="1464141158"/>
    <b v="0"/>
    <n v="0"/>
    <b v="0"/>
    <s v="theater/plays"/>
    <n v="0"/>
    <s v="no backers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x v="0"/>
    <n v="1407562632"/>
    <n v="1404970632"/>
    <b v="0"/>
    <n v="7"/>
    <b v="0"/>
    <s v="theater/plays"/>
    <n v="62"/>
    <n v="486.42860000000002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x v="0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x v="0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x v="0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x v="1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x v="0"/>
    <n v="1473211313"/>
    <n v="1472001713"/>
    <b v="0"/>
    <n v="17"/>
    <b v="0"/>
    <s v="theater/plays"/>
    <n v="18"/>
    <n v="36.588200000000001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x v="0"/>
    <n v="1438390800"/>
    <n v="1436888066"/>
    <b v="0"/>
    <n v="7"/>
    <b v="0"/>
    <s v="theater/plays"/>
    <n v="9"/>
    <n v="80.7142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x v="0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d_circa 1965- ish. It is all at once realistic,tragic, farce/comical"/>
    <n v="9600"/>
    <n v="264"/>
    <x v="2"/>
    <x v="0"/>
    <x v="0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x v="0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x v="1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x v="0"/>
    <n v="1435429626"/>
    <n v="1431973626"/>
    <b v="0"/>
    <n v="14"/>
    <b v="0"/>
    <s v="theater/plays"/>
    <n v="37"/>
    <n v="46.92860000000000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x v="0"/>
    <n v="1452827374"/>
    <n v="1450235374"/>
    <b v="0"/>
    <n v="26"/>
    <b v="0"/>
    <s v="theater/plays"/>
    <n v="14"/>
    <n v="78.076899999999995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x v="0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x v="1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x v="1"/>
    <n v="1458117190"/>
    <n v="1455528790"/>
    <b v="0"/>
    <n v="3"/>
    <b v="0"/>
    <s v="theater/plays"/>
    <n v="61"/>
    <n v="203.66669999999999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x v="1"/>
    <n v="1400498789"/>
    <n v="1398511589"/>
    <b v="0"/>
    <n v="7"/>
    <b v="0"/>
    <s v="theater/plays"/>
    <n v="8"/>
    <n v="20.71430000000000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x v="0"/>
    <n v="1442381847"/>
    <n v="1440826647"/>
    <b v="0"/>
    <n v="9"/>
    <b v="0"/>
    <s v="theater/plays"/>
    <n v="22"/>
    <n v="48.555599999999998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x v="0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x v="0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x v="5"/>
    <n v="1427306470"/>
    <n v="1424718070"/>
    <b v="0"/>
    <n v="13"/>
    <b v="0"/>
    <s v="theater/plays"/>
    <n v="27"/>
    <n v="51.615400000000001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x v="0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x v="1"/>
    <n v="1431982727"/>
    <n v="1428094727"/>
    <b v="0"/>
    <n v="6"/>
    <b v="1"/>
    <s v="theater/musical"/>
    <n v="100"/>
    <n v="83.333299999999994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x v="0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x v="0"/>
    <n v="1431143940"/>
    <n v="1428585710"/>
    <b v="0"/>
    <n v="147"/>
    <b v="1"/>
    <s v="theater/musical"/>
    <n v="103"/>
    <n v="175.5102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x v="0"/>
    <n v="1410444068"/>
    <n v="1407852068"/>
    <b v="0"/>
    <n v="199"/>
    <b v="1"/>
    <s v="theater/musical"/>
    <n v="102"/>
    <n v="231.6618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x v="0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x v="0"/>
    <n v="1405400400"/>
    <n v="1402934629"/>
    <b v="0"/>
    <n v="21"/>
    <b v="1"/>
    <s v="theater/musical"/>
    <n v="131"/>
    <n v="112.1429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x v="0"/>
    <n v="1457135846"/>
    <n v="1454543846"/>
    <b v="0"/>
    <n v="24"/>
    <b v="1"/>
    <s v="theater/musical"/>
    <n v="100"/>
    <n v="41.666699999999999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x v="0"/>
    <n v="1401024758"/>
    <n v="1398432758"/>
    <b v="0"/>
    <n v="32"/>
    <b v="1"/>
    <s v="theater/musical"/>
    <n v="102"/>
    <n v="255.17339999999999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x v="1"/>
    <n v="1431007264"/>
    <n v="1428415264"/>
    <b v="0"/>
    <n v="62"/>
    <b v="1"/>
    <s v="theater/musical"/>
    <n v="101"/>
    <n v="162.7742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x v="5"/>
    <n v="1410761280"/>
    <n v="1408604363"/>
    <b v="0"/>
    <n v="9"/>
    <b v="1"/>
    <s v="theater/musical"/>
    <n v="106"/>
    <n v="88.333299999999994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x v="2"/>
    <n v="1424516400"/>
    <n v="1421812637"/>
    <b v="0"/>
    <n v="38"/>
    <b v="1"/>
    <s v="theater/musical"/>
    <n v="105"/>
    <n v="85.736800000000002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x v="0"/>
    <n v="1465081053"/>
    <n v="1462489053"/>
    <b v="0"/>
    <n v="54"/>
    <b v="1"/>
    <s v="theater/musical"/>
    <n v="103"/>
    <n v="47.574100000000001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x v="5"/>
    <n v="1402845364"/>
    <n v="1400253364"/>
    <b v="0"/>
    <n v="37"/>
    <b v="1"/>
    <s v="theater/musical"/>
    <n v="108"/>
    <n v="72.972999999999999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x v="0"/>
    <n v="1472490000"/>
    <n v="1467468008"/>
    <b v="0"/>
    <n v="39"/>
    <b v="1"/>
    <s v="theater/musical"/>
    <n v="101"/>
    <n v="90.538499999999999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x v="0"/>
    <n v="1413176340"/>
    <n v="1412091423"/>
    <b v="0"/>
    <n v="34"/>
    <b v="1"/>
    <s v="theater/musical"/>
    <n v="128"/>
    <n v="37.647100000000002"/>
    <x v="1"/>
    <x v="40"/>
  </r>
  <r>
    <n v="2937"/>
    <s v="UCAS"/>
    <s v="UCAS is a new British musical premiering at the Edinburgh Fringe Festival 2014."/>
    <n v="1500"/>
    <n v="2000"/>
    <x v="0"/>
    <x v="1"/>
    <x v="1"/>
    <n v="1405249113"/>
    <n v="1402657113"/>
    <b v="0"/>
    <n v="55"/>
    <b v="1"/>
    <s v="theater/musical"/>
    <n v="133"/>
    <n v="36.363599999999998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x v="0"/>
    <n v="1422636814"/>
    <n v="1420044814"/>
    <b v="0"/>
    <n v="32"/>
    <b v="1"/>
    <s v="theater/musical"/>
    <n v="101"/>
    <n v="126.7188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x v="0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x v="0"/>
    <n v="1421606018"/>
    <n v="1418150018"/>
    <b v="0"/>
    <n v="33"/>
    <b v="1"/>
    <s v="theater/musical"/>
    <n v="107"/>
    <n v="81.242400000000004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x v="0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x v="5"/>
    <n v="1450297080"/>
    <n v="1448565459"/>
    <b v="0"/>
    <n v="202"/>
    <b v="0"/>
    <s v="theater/spaces"/>
    <n v="20"/>
    <n v="202.2277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x v="0"/>
    <n v="1428894380"/>
    <n v="1426302380"/>
    <b v="0"/>
    <n v="0"/>
    <b v="0"/>
    <s v="theater/spaces"/>
    <n v="0"/>
    <s v="no backers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x v="0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x v="0"/>
    <n v="1432437660"/>
    <n v="1429845660"/>
    <b v="0"/>
    <n v="0"/>
    <b v="0"/>
    <s v="theater/spaces"/>
    <n v="0"/>
    <s v="no backers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x v="1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x v="0"/>
    <n v="1480007460"/>
    <n v="1475760567"/>
    <b v="0"/>
    <n v="13"/>
    <b v="0"/>
    <s v="theater/spaces"/>
    <n v="4"/>
    <n v="82.461500000000001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x v="0"/>
    <n v="1433259293"/>
    <n v="1428075293"/>
    <b v="0"/>
    <n v="9"/>
    <b v="0"/>
    <s v="theater/spaces"/>
    <n v="0"/>
    <n v="2.6667000000000001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x v="0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x v="0"/>
    <n v="1453538752"/>
    <n v="1450946752"/>
    <b v="0"/>
    <n v="0"/>
    <b v="0"/>
    <s v="theater/spaces"/>
    <n v="0"/>
    <s v="no backers"/>
    <x v="1"/>
    <x v="38"/>
  </r>
  <r>
    <n v="2951"/>
    <s v="Brentwood Theater Company needs a Rehearsal Space."/>
    <s v="A building w/office, rehearsal space and classrooms centered on performing arts._x000d_Brentwood Theater Company is a non-profit 501(c)(3)"/>
    <n v="50000"/>
    <n v="1096"/>
    <x v="1"/>
    <x v="0"/>
    <x v="0"/>
    <n v="1412536573"/>
    <n v="1408648573"/>
    <b v="0"/>
    <n v="58"/>
    <b v="0"/>
    <s v="theater/spaces"/>
    <n v="2"/>
    <n v="18.8965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x v="0"/>
    <n v="1476676800"/>
    <n v="1473957239"/>
    <b v="0"/>
    <n v="8"/>
    <b v="0"/>
    <s v="theater/spaces"/>
    <n v="8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x v="0"/>
    <n v="1444330821"/>
    <n v="1441738821"/>
    <b v="0"/>
    <n v="3"/>
    <b v="0"/>
    <s v="theater/spaces"/>
    <n v="0"/>
    <n v="201.66669999999999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x v="0"/>
    <n v="1489669203"/>
    <n v="1487944803"/>
    <b v="0"/>
    <n v="0"/>
    <b v="0"/>
    <s v="theater/spaces"/>
    <n v="0"/>
    <s v="no backers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x v="0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x v="0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x v="0"/>
    <n v="1427498172"/>
    <n v="1422317772"/>
    <b v="0"/>
    <n v="3"/>
    <b v="0"/>
    <s v="theater/spaces"/>
    <n v="2"/>
    <n v="93.333299999999994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x v="0"/>
    <n v="1462729317"/>
    <n v="1457548917"/>
    <b v="0"/>
    <n v="0"/>
    <b v="0"/>
    <s v="theater/spaces"/>
    <n v="0"/>
    <s v="no backers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x v="1"/>
    <n v="1465258325"/>
    <n v="1462666325"/>
    <b v="0"/>
    <n v="0"/>
    <b v="0"/>
    <s v="theater/spaces"/>
    <n v="0"/>
    <s v="no backers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x v="0"/>
    <n v="1410459023"/>
    <n v="1407867023"/>
    <b v="0"/>
    <n v="0"/>
    <b v="0"/>
    <s v="theater/spaces"/>
    <n v="0"/>
    <s v="no backers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x v="0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x v="0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x v="0"/>
    <n v="1435835824"/>
    <n v="1433243824"/>
    <b v="0"/>
    <n v="98"/>
    <b v="1"/>
    <s v="theater/plays"/>
    <n v="107"/>
    <n v="109.03060000000001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x v="0"/>
    <n v="1407360720"/>
    <n v="1404769819"/>
    <b v="0"/>
    <n v="196"/>
    <b v="1"/>
    <s v="theater/plays"/>
    <n v="101"/>
    <n v="25.69229999999999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x v="0"/>
    <n v="1436290233"/>
    <n v="1433698233"/>
    <b v="0"/>
    <n v="39"/>
    <b v="1"/>
    <s v="theater/plays"/>
    <n v="109"/>
    <n v="41.923099999999998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x v="0"/>
    <n v="1442425412"/>
    <n v="1439833412"/>
    <b v="0"/>
    <n v="128"/>
    <b v="1"/>
    <s v="theater/plays"/>
    <n v="114"/>
    <n v="88.77339999999999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x v="0"/>
    <n v="1425872692"/>
    <n v="1423284292"/>
    <b v="0"/>
    <n v="71"/>
    <b v="1"/>
    <s v="theater/plays"/>
    <n v="114"/>
    <n v="80.22539999999999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x v="0"/>
    <n v="1471406340"/>
    <n v="1470227660"/>
    <b v="0"/>
    <n v="47"/>
    <b v="1"/>
    <s v="theater/plays"/>
    <n v="106"/>
    <n v="78.936199999999999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x v="5"/>
    <n v="1430693460"/>
    <n v="1428087153"/>
    <b v="0"/>
    <n v="17"/>
    <b v="1"/>
    <s v="theater/plays"/>
    <n v="163"/>
    <n v="95.588200000000001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x v="0"/>
    <n v="1405699451"/>
    <n v="1403107451"/>
    <b v="0"/>
    <n v="91"/>
    <b v="1"/>
    <s v="theater/plays"/>
    <n v="106"/>
    <n v="69.890100000000004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x v="0"/>
    <n v="1409500078"/>
    <n v="1406908078"/>
    <b v="0"/>
    <n v="43"/>
    <b v="1"/>
    <s v="theater/plays"/>
    <n v="100"/>
    <n v="74.534899999999993"/>
    <x v="1"/>
    <x v="6"/>
  </r>
  <r>
    <n v="2972"/>
    <s v="A Bad Plan"/>
    <s v="A group of artists. A mythical art piece. A harrowing quest. And some margaritas."/>
    <n v="2000"/>
    <n v="2107"/>
    <x v="0"/>
    <x v="0"/>
    <x v="0"/>
    <n v="1480899600"/>
    <n v="1479609520"/>
    <b v="0"/>
    <n v="17"/>
    <b v="1"/>
    <s v="theater/plays"/>
    <n v="105"/>
    <n v="123.94119999999999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x v="0"/>
    <n v="1451620800"/>
    <n v="1449171508"/>
    <b v="0"/>
    <n v="33"/>
    <b v="1"/>
    <s v="theater/plays"/>
    <n v="175"/>
    <n v="264.8485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x v="0"/>
    <n v="1411695300"/>
    <n v="1409275671"/>
    <b v="0"/>
    <n v="87"/>
    <b v="1"/>
    <s v="theater/plays"/>
    <n v="102"/>
    <n v="58.620699999999999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x v="0"/>
    <n v="1417057200"/>
    <n v="1414599886"/>
    <b v="0"/>
    <n v="113"/>
    <b v="1"/>
    <s v="theater/plays"/>
    <n v="100"/>
    <n v="70.885000000000005"/>
    <x v="1"/>
    <x v="6"/>
  </r>
  <r>
    <n v="2976"/>
    <s v="Pizza Delique"/>
    <s v="A play that addresses an important social issue, brought to light by members of the UoM Drama Society."/>
    <n v="70"/>
    <n v="120"/>
    <x v="0"/>
    <x v="1"/>
    <x v="1"/>
    <n v="1457870400"/>
    <n v="1456421530"/>
    <b v="0"/>
    <n v="14"/>
    <b v="1"/>
    <s v="theater/plays"/>
    <n v="171"/>
    <n v="8.5714000000000006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x v="0"/>
    <n v="1427076840"/>
    <n v="1421960934"/>
    <b v="0"/>
    <n v="30"/>
    <b v="1"/>
    <s v="theater/plays"/>
    <n v="114"/>
    <n v="113.566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x v="0"/>
    <n v="1413784740"/>
    <n v="1412954547"/>
    <b v="0"/>
    <n v="16"/>
    <b v="1"/>
    <s v="theater/plays"/>
    <n v="129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x v="0"/>
    <n v="1420524000"/>
    <n v="1419104823"/>
    <b v="0"/>
    <n v="46"/>
    <b v="1"/>
    <s v="theater/plays"/>
    <n v="101"/>
    <n v="110.2174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x v="0"/>
    <n v="1440381600"/>
    <n v="1438639130"/>
    <b v="0"/>
    <n v="24"/>
    <b v="1"/>
    <s v="theater/plays"/>
    <n v="109"/>
    <n v="136.45830000000001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x v="3"/>
    <n v="1443014756"/>
    <n v="1439126756"/>
    <b v="1"/>
    <n v="97"/>
    <b v="1"/>
    <s v="theater/spaces"/>
    <n v="129"/>
    <n v="53.164900000000003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x v="1"/>
    <n v="1455208143"/>
    <n v="1452616143"/>
    <b v="1"/>
    <n v="59"/>
    <b v="1"/>
    <s v="theater/spaces"/>
    <n v="102"/>
    <n v="86.491500000000002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x v="0"/>
    <n v="1415722236"/>
    <n v="1410534636"/>
    <b v="1"/>
    <n v="1095"/>
    <b v="1"/>
    <s v="theater/spaces"/>
    <n v="147"/>
    <n v="155.23830000000001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x v="0"/>
    <n v="1472020881"/>
    <n v="1469428881"/>
    <b v="1"/>
    <n v="218"/>
    <b v="1"/>
    <s v="theater/spaces"/>
    <n v="100"/>
    <n v="115.082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x v="4"/>
    <n v="1477886400"/>
    <n v="1476228128"/>
    <b v="0"/>
    <n v="111"/>
    <b v="1"/>
    <s v="theater/spaces"/>
    <n v="122"/>
    <n v="109.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x v="1"/>
    <n v="1462100406"/>
    <n v="1456920006"/>
    <b v="0"/>
    <n v="56"/>
    <b v="1"/>
    <s v="theater/spaces"/>
    <n v="106"/>
    <n v="45.21430000000000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x v="0"/>
    <n v="1476316800"/>
    <n v="1473837751"/>
    <b v="0"/>
    <n v="265"/>
    <b v="1"/>
    <s v="theater/spaces"/>
    <n v="110"/>
    <n v="104.15170000000001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x v="1"/>
    <n v="1466412081"/>
    <n v="1463820081"/>
    <b v="0"/>
    <n v="28"/>
    <b v="1"/>
    <s v="theater/spaces"/>
    <n v="100"/>
    <n v="35.714300000000001"/>
    <x v="1"/>
    <x v="38"/>
  </r>
  <r>
    <n v="2989"/>
    <s v="Let's Light Up The Gem!"/>
    <s v="Bring the movies back to Bethel, Maine."/>
    <n v="20000"/>
    <n v="35307"/>
    <x v="0"/>
    <x v="0"/>
    <x v="0"/>
    <n v="1450673940"/>
    <n v="1448756962"/>
    <b v="0"/>
    <n v="364"/>
    <b v="1"/>
    <s v="theater/spaces"/>
    <n v="177"/>
    <n v="96.997299999999996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x v="0"/>
    <n v="1452174420"/>
    <n v="1449150420"/>
    <b v="0"/>
    <n v="27"/>
    <b v="1"/>
    <s v="theater/spaces"/>
    <n v="100"/>
    <n v="370.37040000000002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x v="0"/>
    <n v="1485547530"/>
    <n v="1483646730"/>
    <b v="0"/>
    <n v="93"/>
    <b v="1"/>
    <s v="theater/spaces"/>
    <n v="103"/>
    <n v="94.408600000000007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x v="0"/>
    <n v="1476037510"/>
    <n v="1473445510"/>
    <b v="0"/>
    <n v="64"/>
    <b v="1"/>
    <s v="theater/spaces"/>
    <n v="105"/>
    <n v="48.984400000000001"/>
    <x v="1"/>
    <x v="38"/>
  </r>
  <r>
    <n v="2993"/>
    <s v="TRUE WEST: Think, Dog! Productions"/>
    <s v="Help us build the Kitchen from Hell!"/>
    <n v="1000"/>
    <n v="1003"/>
    <x v="0"/>
    <x v="0"/>
    <x v="0"/>
    <n v="1455998867"/>
    <n v="1453406867"/>
    <b v="0"/>
    <n v="22"/>
    <b v="1"/>
    <s v="theater/spaces"/>
    <n v="100"/>
    <n v="45.590899999999998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x v="1"/>
    <n v="1412335772"/>
    <n v="1409743772"/>
    <b v="0"/>
    <n v="59"/>
    <b v="1"/>
    <s v="theater/spaces"/>
    <n v="458"/>
    <n v="23.275300000000001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x v="0"/>
    <n v="1484841471"/>
    <n v="1482249471"/>
    <b v="0"/>
    <n v="249"/>
    <b v="1"/>
    <s v="theater/spaces"/>
    <n v="105"/>
    <n v="63.22890000000000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x v="0"/>
    <n v="1432677240"/>
    <n v="1427493240"/>
    <b v="0"/>
    <n v="392"/>
    <b v="1"/>
    <s v="theater/spaces"/>
    <n v="172"/>
    <n v="153.5204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x v="0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x v="0"/>
    <n v="1402892700"/>
    <n v="1400474329"/>
    <b v="0"/>
    <n v="433"/>
    <b v="1"/>
    <s v="theater/spaces"/>
    <n v="103"/>
    <n v="118.97110000000001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x v="0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x v="0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x v="0"/>
    <n v="1468445382"/>
    <n v="1465853382"/>
    <b v="0"/>
    <n v="175"/>
    <b v="1"/>
    <s v="theater/spaces"/>
    <n v="319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x v="0"/>
    <n v="1356552252"/>
    <n v="1353960252"/>
    <b v="0"/>
    <n v="104"/>
    <b v="1"/>
    <s v="theater/spaces"/>
    <n v="109"/>
    <n v="73.033000000000001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x v="0"/>
    <n v="1456811940"/>
    <n v="1454098976"/>
    <b v="0"/>
    <n v="17"/>
    <b v="1"/>
    <s v="theater/spaces"/>
    <n v="101"/>
    <n v="178.52940000000001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x v="0"/>
    <n v="1416089324"/>
    <n v="1413493724"/>
    <b v="0"/>
    <n v="277"/>
    <b v="1"/>
    <s v="theater/spaces"/>
    <n v="113"/>
    <n v="162.9096999999999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x v="0"/>
    <n v="1412611905"/>
    <n v="1410019905"/>
    <b v="0"/>
    <n v="118"/>
    <b v="1"/>
    <s v="theater/spaces"/>
    <n v="120"/>
    <n v="108.24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x v="5"/>
    <n v="1418580591"/>
    <n v="1415988591"/>
    <b v="0"/>
    <n v="97"/>
    <b v="1"/>
    <s v="theater/spaces"/>
    <n v="108"/>
    <n v="88.866"/>
    <x v="1"/>
    <x v="38"/>
  </r>
  <r>
    <n v="3007"/>
    <s v="Bethlem"/>
    <s v="Consuite for 2015 CoreCon.  An adventure into insanity."/>
    <n v="600"/>
    <n v="1080"/>
    <x v="0"/>
    <x v="0"/>
    <x v="0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x v="0"/>
    <n v="1453352719"/>
    <n v="1450760719"/>
    <b v="0"/>
    <n v="26"/>
    <b v="1"/>
    <s v="theater/spaces"/>
    <n v="101"/>
    <n v="116.7308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x v="0"/>
    <n v="1417012840"/>
    <n v="1414417240"/>
    <b v="0"/>
    <n v="128"/>
    <b v="1"/>
    <s v="theater/spaces"/>
    <n v="120"/>
    <n v="233.89840000000001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x v="0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x v="3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x v="0"/>
    <n v="1423587130"/>
    <n v="1421772730"/>
    <b v="0"/>
    <n v="55"/>
    <b v="1"/>
    <s v="theater/spaces"/>
    <n v="117"/>
    <n v="85.181799999999996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x v="0"/>
    <n v="1434917049"/>
    <n v="1432325049"/>
    <b v="0"/>
    <n v="107"/>
    <b v="1"/>
    <s v="theater/spaces"/>
    <n v="157"/>
    <n v="146.6915999999999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x v="0"/>
    <n v="1415163600"/>
    <n v="1412737080"/>
    <b v="0"/>
    <n v="557"/>
    <b v="1"/>
    <s v="theater/spaces"/>
    <n v="113"/>
    <n v="50.764800000000001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x v="0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x v="0"/>
    <n v="1405688952"/>
    <n v="1400504952"/>
    <b v="0"/>
    <n v="36"/>
    <b v="1"/>
    <s v="theater/spaces"/>
    <n v="103"/>
    <n v="242.27780000000001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x v="0"/>
    <n v="1408566243"/>
    <n v="1405974243"/>
    <b v="0"/>
    <n v="159"/>
    <b v="1"/>
    <s v="theater/spaces"/>
    <n v="106"/>
    <n v="146.4464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x v="3"/>
    <n v="1437429600"/>
    <n v="1433747376"/>
    <b v="0"/>
    <n v="41"/>
    <b v="1"/>
    <s v="theater/spaces"/>
    <n v="101"/>
    <n v="103.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x v="0"/>
    <n v="1401159600"/>
    <n v="1398801620"/>
    <b v="0"/>
    <n v="226"/>
    <b v="1"/>
    <s v="theater/spaces"/>
    <n v="121"/>
    <n v="80.46460000000000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x v="0"/>
    <n v="1439583533"/>
    <n v="1434399533"/>
    <b v="0"/>
    <n v="30"/>
    <b v="1"/>
    <s v="theater/spaces"/>
    <n v="101"/>
    <n v="234.66669999999999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x v="0"/>
    <n v="1479794340"/>
    <n v="1476715869"/>
    <b v="0"/>
    <n v="103"/>
    <b v="1"/>
    <s v="theater/spaces"/>
    <n v="116"/>
    <n v="50.689300000000003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x v="0"/>
    <n v="1472338409"/>
    <n v="1468450409"/>
    <b v="0"/>
    <n v="62"/>
    <b v="1"/>
    <s v="theater/spaces"/>
    <n v="101"/>
    <n v="162.7097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x v="1"/>
    <n v="1434039186"/>
    <n v="1430151186"/>
    <b v="0"/>
    <n v="6"/>
    <b v="1"/>
    <s v="theater/spaces"/>
    <n v="103"/>
    <n v="120.16670000000001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x v="0"/>
    <n v="1349567475"/>
    <n v="1346975475"/>
    <b v="0"/>
    <n v="182"/>
    <b v="1"/>
    <s v="theater/spaces"/>
    <n v="246"/>
    <n v="67.697800000000001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x v="1"/>
    <n v="1401465600"/>
    <n v="1399032813"/>
    <b v="0"/>
    <n v="145"/>
    <b v="1"/>
    <s v="theater/spaces"/>
    <n v="302"/>
    <n v="52.10340000000000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x v="1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x v="0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x v="0"/>
    <n v="1471242025"/>
    <n v="1468650025"/>
    <b v="0"/>
    <n v="99"/>
    <b v="1"/>
    <s v="theater/spaces"/>
    <n v="168"/>
    <n v="84.85859999999999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x v="0"/>
    <n v="1416285300"/>
    <n v="1413824447"/>
    <b v="0"/>
    <n v="348"/>
    <b v="1"/>
    <s v="theater/spaces"/>
    <n v="110"/>
    <n v="94.548900000000003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x v="0"/>
    <n v="1442426171"/>
    <n v="1439834171"/>
    <b v="0"/>
    <n v="41"/>
    <b v="1"/>
    <s v="theater/spaces"/>
    <n v="107"/>
    <n v="45.5366"/>
    <x v="1"/>
    <x v="38"/>
  </r>
  <r>
    <n v="3031"/>
    <s v="Blue Thyme Nights"/>
    <s v="Blue Thyme Nights is the production of Am I Blue by Beth Henley &amp; Thymus Vulgaris by Lanford  Wilson._x000d__x000d_Artwork by Charlotte Ager"/>
    <n v="1500"/>
    <n v="1500"/>
    <x v="0"/>
    <x v="0"/>
    <x v="0"/>
    <n v="1476479447"/>
    <n v="1471295447"/>
    <b v="0"/>
    <n v="29"/>
    <b v="1"/>
    <s v="theater/spaces"/>
    <n v="100"/>
    <n v="51.7241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x v="0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x v="0"/>
    <n v="1471487925"/>
    <n v="1468895925"/>
    <b v="0"/>
    <n v="23"/>
    <b v="1"/>
    <s v="theater/spaces"/>
    <n v="147"/>
    <n v="191.13040000000001"/>
    <x v="1"/>
    <x v="38"/>
  </r>
  <r>
    <n v="3034"/>
    <s v="Save Our Butts The Seat-quel"/>
    <s v="Pretty please with popcorn on top!Help!!_x000d__x000d_Our family owned &amp; operated Theatre in Fairfax VA is looking to get help upgrading our seats."/>
    <n v="100000"/>
    <n v="112536"/>
    <x v="0"/>
    <x v="0"/>
    <x v="0"/>
    <n v="1477972740"/>
    <n v="1475326255"/>
    <b v="0"/>
    <n v="1260"/>
    <b v="1"/>
    <s v="theater/spaces"/>
    <n v="113"/>
    <n v="89.314300000000003"/>
    <x v="1"/>
    <x v="38"/>
  </r>
  <r>
    <n v="3035"/>
    <s v="The Coalition Theater"/>
    <s v="Help create a permanent home for live comedy shows and classes in Downtown RVA."/>
    <n v="25000"/>
    <n v="27196.71"/>
    <x v="0"/>
    <x v="0"/>
    <x v="0"/>
    <n v="1367674009"/>
    <n v="1365082009"/>
    <b v="0"/>
    <n v="307"/>
    <b v="1"/>
    <s v="theater/spaces"/>
    <n v="109"/>
    <n v="88.5886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x v="0"/>
    <n v="1376654340"/>
    <n v="1373568644"/>
    <b v="0"/>
    <n v="329"/>
    <b v="1"/>
    <s v="theater/spaces"/>
    <n v="127"/>
    <n v="96.300899999999999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x v="0"/>
    <n v="1285995540"/>
    <n v="1279574773"/>
    <b v="0"/>
    <n v="32"/>
    <b v="1"/>
    <s v="theater/spaces"/>
    <n v="213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x v="0"/>
    <n v="1457071397"/>
    <n v="1451887397"/>
    <b v="0"/>
    <n v="27"/>
    <b v="1"/>
    <s v="theater/spaces"/>
    <n v="101"/>
    <n v="37.22220000000000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x v="0"/>
    <n v="1388303940"/>
    <n v="1386011038"/>
    <b v="0"/>
    <n v="236"/>
    <b v="1"/>
    <s v="theater/spaces"/>
    <n v="109"/>
    <n v="92.130399999999995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x v="0"/>
    <n v="1435359600"/>
    <n v="1434999621"/>
    <b v="0"/>
    <n v="42"/>
    <b v="1"/>
    <s v="theater/spaces"/>
    <n v="108"/>
    <n v="76.785700000000006"/>
    <x v="1"/>
    <x v="38"/>
  </r>
  <r>
    <n v="3041"/>
    <s v="Lend a Hand in Our Home"/>
    <s v="Privet! Hello! Bon Jour! We are the Arlekin Players Theatre and we need a home."/>
    <n v="8300"/>
    <n v="9170"/>
    <x v="0"/>
    <x v="0"/>
    <x v="0"/>
    <n v="1453323048"/>
    <n v="1450731048"/>
    <b v="0"/>
    <n v="95"/>
    <b v="1"/>
    <s v="theater/spaces"/>
    <n v="110"/>
    <n v="96.526300000000006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x v="1"/>
    <n v="1444149047"/>
    <n v="1441557047"/>
    <b v="0"/>
    <n v="37"/>
    <b v="1"/>
    <s v="theater/spaces"/>
    <n v="128"/>
    <n v="51.891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x v="5"/>
    <n v="1429152600"/>
    <n v="1426815699"/>
    <b v="0"/>
    <n v="128"/>
    <b v="1"/>
    <s v="theater/spaces"/>
    <n v="110"/>
    <n v="128.91409999999999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x v="0"/>
    <n v="1454433998"/>
    <n v="1453137998"/>
    <b v="0"/>
    <n v="156"/>
    <b v="1"/>
    <s v="theater/spaces"/>
    <n v="109"/>
    <n v="84.10899999999999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x v="0"/>
    <n v="1408679055"/>
    <n v="1406087055"/>
    <b v="0"/>
    <n v="64"/>
    <b v="1"/>
    <s v="theater/spaces"/>
    <n v="133"/>
    <n v="82.9415999999999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x v="0"/>
    <n v="1410324720"/>
    <n v="1407784586"/>
    <b v="0"/>
    <n v="58"/>
    <b v="1"/>
    <s v="theater/spaces"/>
    <n v="191"/>
    <n v="259.94830000000002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x v="0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x v="0"/>
    <n v="1420060920"/>
    <n v="1417556262"/>
    <b v="0"/>
    <n v="47"/>
    <b v="1"/>
    <s v="theater/spaces"/>
    <n v="166"/>
    <n v="177.0213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x v="0"/>
    <n v="1434241255"/>
    <n v="1431649255"/>
    <b v="0"/>
    <n v="54"/>
    <b v="1"/>
    <s v="theater/spaces"/>
    <n v="107"/>
    <n v="74.074100000000001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x v="0"/>
    <n v="1462420960"/>
    <n v="1459828960"/>
    <b v="0"/>
    <n v="9"/>
    <b v="1"/>
    <s v="theater/spaces"/>
    <n v="106"/>
    <n v="70.666700000000006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x v="1"/>
    <n v="1486547945"/>
    <n v="1483955945"/>
    <b v="1"/>
    <n v="35"/>
    <b v="0"/>
    <s v="theater/spaces"/>
    <n v="24"/>
    <n v="23.628599999999999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x v="0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x v="0"/>
    <n v="1412222340"/>
    <n v="1407781013"/>
    <b v="0"/>
    <n v="3"/>
    <b v="0"/>
    <s v="theater/spaces"/>
    <n v="0"/>
    <n v="13.333299999999999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x v="0"/>
    <n v="1425258240"/>
    <n v="1422043154"/>
    <b v="0"/>
    <n v="0"/>
    <b v="0"/>
    <s v="theater/spaces"/>
    <n v="0"/>
    <s v="no backers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x v="0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x v="0"/>
    <n v="1412003784"/>
    <n v="1406819784"/>
    <b v="0"/>
    <n v="0"/>
    <b v="0"/>
    <s v="theater/spaces"/>
    <n v="0"/>
    <s v="no backers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x v="1"/>
    <n v="1459694211"/>
    <n v="1457105811"/>
    <b v="0"/>
    <n v="0"/>
    <b v="0"/>
    <s v="theater/spaces"/>
    <n v="0"/>
    <s v="no backers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x v="3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x v="0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x v="0"/>
    <n v="1443422134"/>
    <n v="1440830134"/>
    <b v="0"/>
    <n v="6"/>
    <b v="0"/>
    <s v="theater/spaces"/>
    <n v="0"/>
    <n v="55.833300000000001"/>
    <x v="1"/>
    <x v="38"/>
  </r>
  <r>
    <n v="3061"/>
    <s v="Help Save Parkway Cinemas!"/>
    <s v="Save a historic Local theater."/>
    <n v="1000000"/>
    <n v="0"/>
    <x v="2"/>
    <x v="0"/>
    <x v="0"/>
    <n v="1407955748"/>
    <n v="1405363748"/>
    <b v="0"/>
    <n v="0"/>
    <b v="0"/>
    <s v="theater/spaces"/>
    <n v="0"/>
    <s v="no backers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x v="0"/>
    <n v="1443636000"/>
    <n v="1441111892"/>
    <b v="0"/>
    <n v="67"/>
    <b v="0"/>
    <s v="theater/spaces"/>
    <n v="67"/>
    <n v="99.761200000000002"/>
    <x v="1"/>
    <x v="38"/>
  </r>
  <r>
    <n v="3063"/>
    <s v="Spec Haus"/>
    <s v="Members of the local Miami music scene are putting together a venue/creative space in Kendall!"/>
    <n v="3000"/>
    <n v="587"/>
    <x v="2"/>
    <x v="0"/>
    <x v="0"/>
    <n v="1477174138"/>
    <n v="1474150138"/>
    <b v="0"/>
    <n v="23"/>
    <b v="0"/>
    <s v="theater/spaces"/>
    <n v="20"/>
    <n v="25.521699999999999"/>
    <x v="1"/>
    <x v="38"/>
  </r>
  <r>
    <n v="3064"/>
    <s v="Kickstart the Crossroads Community"/>
    <s v="An epicenter for connection, creation and expression of the community."/>
    <n v="75000"/>
    <n v="8471"/>
    <x v="2"/>
    <x v="0"/>
    <x v="0"/>
    <n v="1448175540"/>
    <n v="1445483246"/>
    <b v="0"/>
    <n v="72"/>
    <b v="0"/>
    <s v="theater/spaces"/>
    <n v="11"/>
    <n v="117.6528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x v="0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x v="2"/>
    <n v="1468128537"/>
    <n v="1465536537"/>
    <b v="0"/>
    <n v="15"/>
    <b v="0"/>
    <s v="theater/spaces"/>
    <n v="12"/>
    <n v="2796.6667000000002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x v="4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x v="0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x v="0"/>
    <n v="1418587234"/>
    <n v="1415995234"/>
    <b v="0"/>
    <n v="7"/>
    <b v="0"/>
    <s v="theater/spaces"/>
    <n v="14"/>
    <n v="20.142900000000001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x v="1"/>
    <n v="1481132169"/>
    <n v="1479317769"/>
    <b v="0"/>
    <n v="16"/>
    <b v="0"/>
    <s v="theater/spaces"/>
    <n v="3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x v="0"/>
    <n v="1429595940"/>
    <n v="1428082481"/>
    <b v="0"/>
    <n v="117"/>
    <b v="0"/>
    <s v="theater/spaces"/>
    <n v="60"/>
    <n v="61.30769999999999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x v="0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x v="0"/>
    <n v="1434309540"/>
    <n v="1429287900"/>
    <b v="0"/>
    <n v="7"/>
    <b v="0"/>
    <s v="theater/spaces"/>
    <n v="0"/>
    <n v="92.142899999999997"/>
    <x v="1"/>
    <x v="38"/>
  </r>
  <r>
    <n v="3074"/>
    <s v="ThÃ©Ã¢tre d'automates &quot;culture de vie&quot;"/>
    <s v="CrÃ©ation d'un thÃ©Ã¢tre de marionnettes automatisÃ©es et informatisÃ©es portant sur la nature et l'Ã©cologie._x000d_&quot;La symphonie du monde&quot;"/>
    <n v="25000"/>
    <n v="22"/>
    <x v="2"/>
    <x v="6"/>
    <x v="3"/>
    <n v="1457617359"/>
    <n v="1455025359"/>
    <b v="0"/>
    <n v="3"/>
    <b v="0"/>
    <s v="theater/spaces"/>
    <n v="0"/>
    <n v="7.3333000000000004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x v="0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x v="0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x v="5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x v="0"/>
    <n v="1424920795"/>
    <n v="1422328795"/>
    <b v="0"/>
    <n v="3"/>
    <b v="0"/>
    <s v="theater/spaces"/>
    <n v="0"/>
    <n v="23.666699999999999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x v="0"/>
    <n v="1427040435"/>
    <n v="1424452035"/>
    <b v="0"/>
    <n v="27"/>
    <b v="0"/>
    <s v="theater/spaces"/>
    <n v="1"/>
    <n v="415.77780000000001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x v="0"/>
    <n v="1419644444"/>
    <n v="1414456844"/>
    <b v="0"/>
    <n v="7"/>
    <b v="0"/>
    <s v="theater/spaces"/>
    <n v="0"/>
    <n v="53.71430000000000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x v="0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x v="0"/>
    <n v="1447628946"/>
    <n v="1445033346"/>
    <b v="0"/>
    <n v="0"/>
    <b v="0"/>
    <s v="theater/spaces"/>
    <n v="0"/>
    <s v="no backers"/>
    <x v="1"/>
    <x v="38"/>
  </r>
  <r>
    <n v="3083"/>
    <s v="Crystal City Haunted Undergound"/>
    <s v="Crystal City Underground is a New &amp; Unique_x000d_indoor recreational facility, using an old silica sand mine,_x000d_we are the Haunted Maze"/>
    <n v="20000"/>
    <n v="56"/>
    <x v="2"/>
    <x v="0"/>
    <x v="0"/>
    <n v="1409547600"/>
    <n v="1406986278"/>
    <b v="0"/>
    <n v="3"/>
    <b v="0"/>
    <s v="theater/spaces"/>
    <n v="0"/>
    <n v="18.666699999999999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x v="0"/>
    <n v="1430851680"/>
    <n v="1428340931"/>
    <b v="0"/>
    <n v="6"/>
    <b v="0"/>
    <s v="theater/spaces"/>
    <n v="12"/>
    <n v="78.333299999999994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x v="0"/>
    <n v="1443561159"/>
    <n v="1440969159"/>
    <b v="0"/>
    <n v="9"/>
    <b v="0"/>
    <s v="theater/spaces"/>
    <n v="2"/>
    <n v="67.777799999999999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x v="3"/>
    <n v="1439827559"/>
    <n v="1434643559"/>
    <b v="0"/>
    <n v="3"/>
    <b v="0"/>
    <s v="theater/spaces"/>
    <n v="0"/>
    <n v="16.666699999999999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x v="0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x v="0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x v="0"/>
    <n v="1468029540"/>
    <n v="1465304483"/>
    <b v="0"/>
    <n v="45"/>
    <b v="0"/>
    <s v="theater/spaces"/>
    <n v="23"/>
    <n v="130.0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x v="0"/>
    <n v="1430505545"/>
    <n v="1425325145"/>
    <b v="0"/>
    <n v="9"/>
    <b v="0"/>
    <s v="theater/spaces"/>
    <n v="5"/>
    <n v="1270.2221999999999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x v="0"/>
    <n v="1471214743"/>
    <n v="1468622743"/>
    <b v="0"/>
    <n v="9"/>
    <b v="0"/>
    <s v="theater/spaces"/>
    <n v="16"/>
    <n v="88.444400000000002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x v="0"/>
    <n v="1444946400"/>
    <n v="1441723912"/>
    <b v="0"/>
    <n v="21"/>
    <b v="0"/>
    <s v="theater/spaces"/>
    <n v="1"/>
    <n v="56.342399999999998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x v="5"/>
    <n v="1401595140"/>
    <n v="1398980941"/>
    <b v="0"/>
    <n v="17"/>
    <b v="0"/>
    <s v="theater/spaces"/>
    <n v="23"/>
    <n v="53.52940000000000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x v="0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x v="0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x v="0"/>
    <n v="1432151326"/>
    <n v="1429559326"/>
    <b v="0"/>
    <n v="14"/>
    <b v="0"/>
    <s v="theater/spaces"/>
    <n v="4"/>
    <n v="56.78569999999999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x v="1"/>
    <n v="1475848800"/>
    <n v="1474027501"/>
    <b v="0"/>
    <n v="42"/>
    <b v="0"/>
    <s v="theater/spaces"/>
    <n v="17"/>
    <n v="40.833300000000001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x v="0"/>
    <n v="1454890620"/>
    <n v="1450724449"/>
    <b v="0"/>
    <n v="27"/>
    <b v="0"/>
    <s v="theater/spaces"/>
    <n v="4"/>
    <n v="65.111099999999993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x v="0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x v="0"/>
    <n v="1413816975"/>
    <n v="1411224975"/>
    <b v="0"/>
    <n v="13"/>
    <b v="0"/>
    <s v="theater/spaces"/>
    <n v="15"/>
    <n v="140.538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x v="3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x v="1"/>
    <n v="1471939818"/>
    <n v="1467619818"/>
    <b v="0"/>
    <n v="90"/>
    <b v="0"/>
    <s v="theater/spaces"/>
    <n v="39"/>
    <n v="69.533299999999997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x v="0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x v="2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x v="0"/>
    <n v="1413694800"/>
    <n v="1408986916"/>
    <b v="0"/>
    <n v="31"/>
    <b v="0"/>
    <s v="theater/spaces"/>
    <n v="42"/>
    <n v="79.870999999999995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x v="1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x v="0"/>
    <n v="1431372751"/>
    <n v="1430767951"/>
    <b v="0"/>
    <n v="29"/>
    <b v="0"/>
    <s v="theater/spaces"/>
    <n v="20"/>
    <n v="272.58620000000002"/>
    <x v="1"/>
    <x v="38"/>
  </r>
  <r>
    <n v="3108"/>
    <s v="Funding a home for our Children's Theater"/>
    <s v="We need a permanent home for the theater!"/>
    <n v="50000"/>
    <n v="26"/>
    <x v="2"/>
    <x v="0"/>
    <x v="0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x v="0"/>
    <n v="1409194810"/>
    <n v="1406170810"/>
    <b v="0"/>
    <n v="114"/>
    <b v="0"/>
    <s v="theater/spaces"/>
    <n v="25"/>
    <n v="58.184199999999997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x v="0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x v="0"/>
    <n v="1412432220"/>
    <n v="1409753820"/>
    <b v="0"/>
    <n v="76"/>
    <b v="0"/>
    <s v="theater/spaces"/>
    <n v="27"/>
    <n v="70.1053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x v="0"/>
    <n v="1477968934"/>
    <n v="1472784934"/>
    <b v="0"/>
    <n v="9"/>
    <b v="0"/>
    <s v="theater/spaces"/>
    <n v="5"/>
    <n v="57.88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x v="0"/>
    <n v="1429291982"/>
    <n v="1426699982"/>
    <b v="0"/>
    <n v="37"/>
    <b v="0"/>
    <s v="theater/spaces"/>
    <n v="4"/>
    <n v="125.27030000000001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x v="0"/>
    <n v="1411312250"/>
    <n v="1406128250"/>
    <b v="0"/>
    <n v="0"/>
    <b v="0"/>
    <s v="theater/spaces"/>
    <n v="0"/>
    <s v="no backers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x v="9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x v="0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x v="1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x v="9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x v="0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x v="3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x v="5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x v="0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x v="0"/>
    <n v="1468108198"/>
    <n v="1465516198"/>
    <b v="0"/>
    <n v="348"/>
    <b v="0"/>
    <s v="theater/spaces"/>
    <n v="68"/>
    <n v="244.80459999999999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x v="0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x v="0"/>
    <n v="1452142672"/>
    <n v="1449550672"/>
    <b v="0"/>
    <n v="0"/>
    <b v="0"/>
    <s v="theater/spaces"/>
    <n v="0"/>
    <s v="no backers"/>
    <x v="1"/>
    <x v="38"/>
  </r>
  <r>
    <n v="3126"/>
    <s v="Urban Roots SkatePark (Canceled)"/>
    <s v="A big dream, small budget, the drive/passion of so many volunteers...indoor skatepark in Eau Claire, WI._x000d__x000d_This is UR skatepark!"/>
    <n v="25000"/>
    <n v="1040"/>
    <x v="1"/>
    <x v="0"/>
    <x v="0"/>
    <n v="1459121162"/>
    <n v="1456532762"/>
    <b v="0"/>
    <n v="17"/>
    <b v="0"/>
    <s v="theater/spaces"/>
    <n v="4"/>
    <n v="61.1764999999999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x v="0"/>
    <n v="1425242029"/>
    <n v="1422650029"/>
    <b v="0"/>
    <n v="0"/>
    <b v="0"/>
    <s v="theater/spaces"/>
    <n v="0"/>
    <s v="no backers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x v="0"/>
    <n v="1489690141"/>
    <n v="1487101741"/>
    <b v="0"/>
    <n v="117"/>
    <b v="0"/>
    <s v="theater/plays"/>
    <n v="109"/>
    <n v="139.23929999999999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x v="0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x v="0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x v="0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x v="0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d_We're looking for your support to get us there."/>
    <n v="500"/>
    <n v="540"/>
    <x v="3"/>
    <x v="1"/>
    <x v="1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x v="1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x v="0"/>
    <n v="1491277121"/>
    <n v="1489376321"/>
    <b v="0"/>
    <n v="7"/>
    <b v="0"/>
    <s v="theater/plays"/>
    <n v="21"/>
    <n v="23.142900000000001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x v="1"/>
    <n v="1491001140"/>
    <n v="1487847954"/>
    <b v="0"/>
    <n v="22"/>
    <b v="0"/>
    <s v="theater/plays"/>
    <n v="128"/>
    <n v="29.045500000000001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x v="0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x v="1"/>
    <n v="1491233407"/>
    <n v="1489591807"/>
    <b v="0"/>
    <n v="0"/>
    <b v="0"/>
    <s v="theater/plays"/>
    <n v="0"/>
    <s v="no backers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x v="10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x v="3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d_We would be more than happy for some help funding the play."/>
    <n v="500"/>
    <n v="258"/>
    <x v="3"/>
    <x v="9"/>
    <x v="3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x v="1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d_Stripped Raw brings Liam Borrett's debut play 'This is Living' to Wiltshire."/>
    <n v="700"/>
    <n v="0"/>
    <x v="3"/>
    <x v="1"/>
    <x v="1"/>
    <n v="1491726956"/>
    <n v="1489480556"/>
    <b v="0"/>
    <n v="0"/>
    <b v="0"/>
    <s v="theater/plays"/>
    <n v="0"/>
    <s v="no backers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x v="0"/>
    <n v="1489903200"/>
    <n v="1488459307"/>
    <b v="0"/>
    <n v="30"/>
    <b v="0"/>
    <s v="theater/plays"/>
    <n v="75"/>
    <n v="251.33330000000001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x v="0"/>
    <n v="1490659134"/>
    <n v="1485478734"/>
    <b v="0"/>
    <n v="0"/>
    <b v="0"/>
    <s v="theater/plays"/>
    <n v="0"/>
    <s v="no backers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x v="10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x v="0"/>
    <n v="1415319355"/>
    <n v="1411859755"/>
    <b v="1"/>
    <n v="213"/>
    <b v="1"/>
    <s v="theater/plays"/>
    <n v="118"/>
    <n v="110.35209999999999"/>
    <x v="1"/>
    <x v="6"/>
  </r>
  <r>
    <n v="3148"/>
    <s v="The Aurora Project: A Sci-Fi Epic by Bella Poynton"/>
    <s v="Help fund The Aurora Project, an immersive science fiction epic."/>
    <n v="1800"/>
    <n v="2361"/>
    <x v="0"/>
    <x v="0"/>
    <x v="0"/>
    <n v="1412136000"/>
    <n v="1410278284"/>
    <b v="1"/>
    <n v="57"/>
    <b v="1"/>
    <s v="theater/plays"/>
    <n v="131"/>
    <n v="41.421100000000003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x v="0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x v="0"/>
    <n v="1295928000"/>
    <n v="1288160403"/>
    <b v="1"/>
    <n v="104"/>
    <b v="1"/>
    <s v="theater/plays"/>
    <n v="101"/>
    <n v="33.990400000000001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x v="0"/>
    <n v="1410379774"/>
    <n v="1407787774"/>
    <b v="1"/>
    <n v="34"/>
    <b v="1"/>
    <s v="theater/plays"/>
    <n v="100"/>
    <n v="103.35290000000001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x v="1"/>
    <n v="1383425367"/>
    <n v="1380833367"/>
    <b v="1"/>
    <n v="67"/>
    <b v="1"/>
    <s v="theater/plays"/>
    <n v="106"/>
    <n v="34.790999999999997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x v="0"/>
    <n v="1304225940"/>
    <n v="1301542937"/>
    <b v="1"/>
    <n v="241"/>
    <b v="1"/>
    <s v="theater/plays"/>
    <n v="336"/>
    <n v="41.773899999999998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x v="0"/>
    <n v="1333310458"/>
    <n v="1330722058"/>
    <b v="1"/>
    <n v="123"/>
    <b v="1"/>
    <s v="theater/plays"/>
    <n v="113"/>
    <n v="64.268299999999996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x v="1"/>
    <n v="1356004725"/>
    <n v="1353412725"/>
    <b v="1"/>
    <n v="302"/>
    <b v="1"/>
    <s v="theater/plays"/>
    <n v="189"/>
    <n v="31.209399999999999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x v="0"/>
    <n v="1338591144"/>
    <n v="1335567144"/>
    <b v="1"/>
    <n v="89"/>
    <b v="1"/>
    <s v="theater/plays"/>
    <n v="102"/>
    <n v="62.921300000000002"/>
    <x v="1"/>
    <x v="6"/>
  </r>
  <r>
    <n v="3157"/>
    <s v="Summer FourPlay"/>
    <s v="Four Directors.  Four One Acts.  Four Genres.  For You."/>
    <n v="4000"/>
    <n v="4040"/>
    <x v="0"/>
    <x v="0"/>
    <x v="0"/>
    <n v="1405746000"/>
    <n v="1404932105"/>
    <b v="1"/>
    <n v="41"/>
    <b v="1"/>
    <s v="theater/plays"/>
    <n v="101"/>
    <n v="98.536600000000007"/>
    <x v="1"/>
    <x v="6"/>
  </r>
  <r>
    <n v="3158"/>
    <s v="Nursery Crimes"/>
    <s v="A 40s crime-noir play using nursery rhyme characters."/>
    <n v="5000"/>
    <n v="5700"/>
    <x v="0"/>
    <x v="0"/>
    <x v="0"/>
    <n v="1374523752"/>
    <n v="1371931752"/>
    <b v="1"/>
    <n v="69"/>
    <b v="1"/>
    <s v="theater/plays"/>
    <n v="114"/>
    <n v="82.608699999999999"/>
    <x v="1"/>
    <x v="6"/>
  </r>
  <r>
    <n v="3159"/>
    <s v="Waxwing: A New Play"/>
    <s v="WAXWING is an exciting new world premiere of mythic (perhaps even apocalyptic!) proportions."/>
    <n v="1500"/>
    <n v="2002.22"/>
    <x v="0"/>
    <x v="0"/>
    <x v="0"/>
    <n v="1326927600"/>
    <n v="1323221761"/>
    <b v="1"/>
    <n v="52"/>
    <b v="1"/>
    <s v="theater/plays"/>
    <n v="133"/>
    <n v="38.504199999999997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x v="0"/>
    <n v="1407905940"/>
    <n v="1405923687"/>
    <b v="1"/>
    <n v="57"/>
    <b v="1"/>
    <s v="theater/plays"/>
    <n v="102"/>
    <n v="80.157899999999998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x v="1"/>
    <n v="1413377522"/>
    <n v="1410785522"/>
    <b v="1"/>
    <n v="74"/>
    <b v="1"/>
    <s v="theater/plays"/>
    <n v="105"/>
    <n v="28.4054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x v="0"/>
    <n v="1404698400"/>
    <n v="1402331262"/>
    <b v="1"/>
    <n v="63"/>
    <b v="1"/>
    <s v="theater/plays"/>
    <n v="127"/>
    <n v="80.730199999999996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x v="0"/>
    <n v="1402855525"/>
    <n v="1400263525"/>
    <b v="1"/>
    <n v="72"/>
    <b v="1"/>
    <s v="theater/plays"/>
    <n v="111"/>
    <n v="200.6944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x v="0"/>
    <n v="1402341615"/>
    <n v="1399490415"/>
    <b v="1"/>
    <n v="71"/>
    <b v="1"/>
    <s v="theater/plays"/>
    <n v="107"/>
    <n v="37.5915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x v="0"/>
    <n v="1304395140"/>
    <n v="1302493760"/>
    <b v="1"/>
    <n v="21"/>
    <b v="1"/>
    <s v="theater/plays"/>
    <n v="163"/>
    <n v="58.095199999999998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x v="0"/>
    <n v="1416988740"/>
    <n v="1414514153"/>
    <b v="1"/>
    <n v="930"/>
    <b v="1"/>
    <s v="theater/plays"/>
    <n v="160"/>
    <n v="60.300899999999999"/>
    <x v="1"/>
    <x v="6"/>
  </r>
  <r>
    <n v="3167"/>
    <s v="Destiny is Judd Nelson: a new play at FringeNYC"/>
    <s v="What is destiny? Explore it with us this August at FringeNYC."/>
    <n v="3000"/>
    <n v="3485"/>
    <x v="0"/>
    <x v="0"/>
    <x v="0"/>
    <n v="1406952781"/>
    <n v="1405743181"/>
    <b v="1"/>
    <n v="55"/>
    <b v="1"/>
    <s v="theater/plays"/>
    <n v="116"/>
    <n v="63.363599999999998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x v="0"/>
    <n v="1402696800"/>
    <n v="1399948353"/>
    <b v="1"/>
    <n v="61"/>
    <b v="1"/>
    <s v="theater/plays"/>
    <n v="124"/>
    <n v="50.901600000000002"/>
    <x v="1"/>
    <x v="6"/>
  </r>
  <r>
    <n v="3169"/>
    <s v="The Window"/>
    <s v="We're bringing The Window to the Cherry Lane Theater in January 2014."/>
    <n v="8000"/>
    <n v="8241"/>
    <x v="0"/>
    <x v="0"/>
    <x v="0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x v="0"/>
    <n v="1404273600"/>
    <n v="1401414944"/>
    <b v="1"/>
    <n v="71"/>
    <b v="1"/>
    <s v="theater/plays"/>
    <n v="112"/>
    <n v="31.61970000000000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x v="1"/>
    <n v="1462545358"/>
    <n v="1459953358"/>
    <b v="1"/>
    <n v="117"/>
    <b v="1"/>
    <s v="theater/plays"/>
    <n v="109"/>
    <n v="65.102599999999995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x v="0"/>
    <n v="1329240668"/>
    <n v="1326648668"/>
    <b v="1"/>
    <n v="29"/>
    <b v="1"/>
    <s v="theater/plays"/>
    <n v="115"/>
    <n v="79.310299999999998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x v="0"/>
    <n v="1411765492"/>
    <n v="1409173492"/>
    <b v="1"/>
    <n v="74"/>
    <b v="1"/>
    <s v="theater/plays"/>
    <n v="103"/>
    <n v="139.1892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x v="0"/>
    <n v="1408999508"/>
    <n v="1407789908"/>
    <b v="1"/>
    <n v="23"/>
    <b v="1"/>
    <s v="theater/plays"/>
    <n v="101"/>
    <n v="131.9130000000000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x v="0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x v="0"/>
    <n v="1376838000"/>
    <n v="1374531631"/>
    <b v="1"/>
    <n v="55"/>
    <b v="1"/>
    <s v="theater/plays"/>
    <n v="115"/>
    <n v="39.672699999999999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x v="0"/>
    <n v="1403366409"/>
    <n v="1400774409"/>
    <b v="1"/>
    <n v="51"/>
    <b v="1"/>
    <s v="theater/plays"/>
    <n v="117"/>
    <n v="57.548999999999999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x v="1"/>
    <n v="1405521075"/>
    <n v="1402929075"/>
    <b v="1"/>
    <n v="78"/>
    <b v="1"/>
    <s v="theater/plays"/>
    <n v="172"/>
    <n v="33.025599999999997"/>
    <x v="1"/>
    <x v="6"/>
  </r>
  <r>
    <n v="3179"/>
    <s v="I Do Wonder"/>
    <s v="A Sci-fi play in several vignettes that will narrate an alternate history in the mid-20th century."/>
    <n v="4200"/>
    <n v="4794.82"/>
    <x v="0"/>
    <x v="0"/>
    <x v="0"/>
    <n v="1367859071"/>
    <n v="1365699071"/>
    <b v="1"/>
    <n v="62"/>
    <b v="1"/>
    <s v="theater/plays"/>
    <n v="114"/>
    <n v="77.33580000000000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x v="1"/>
    <n v="1403258049"/>
    <n v="1400666049"/>
    <b v="1"/>
    <n v="45"/>
    <b v="1"/>
    <s v="theater/plays"/>
    <n v="120"/>
    <n v="31.933299999999999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x v="1"/>
    <n v="1402848000"/>
    <n v="1400570787"/>
    <b v="1"/>
    <n v="15"/>
    <b v="1"/>
    <s v="theater/plays"/>
    <n v="109"/>
    <n v="36.333300000000001"/>
    <x v="1"/>
    <x v="6"/>
  </r>
  <r>
    <n v="3182"/>
    <s v="A Thought in Three Parts"/>
    <s v="FRANK, a newborn company, presents Wallace Shawn's famously unproduced,&quot;A Thought in Three Parts.&quot;_x000d_Be FRANK with us!"/>
    <n v="7000"/>
    <n v="7062"/>
    <x v="0"/>
    <x v="0"/>
    <x v="0"/>
    <n v="1328029200"/>
    <n v="1323211621"/>
    <b v="1"/>
    <n v="151"/>
    <b v="1"/>
    <s v="theater/plays"/>
    <n v="101"/>
    <n v="46.7682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x v="0"/>
    <n v="1377284669"/>
    <n v="1375729469"/>
    <b v="1"/>
    <n v="68"/>
    <b v="1"/>
    <s v="theater/plays"/>
    <n v="109"/>
    <n v="40.0735000000000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x v="0"/>
    <n v="1404258631"/>
    <n v="1401666631"/>
    <b v="1"/>
    <n v="46"/>
    <b v="1"/>
    <s v="theater/plays"/>
    <n v="107"/>
    <n v="100.2174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x v="1"/>
    <n v="1405553241"/>
    <n v="1404948441"/>
    <b v="1"/>
    <n v="24"/>
    <b v="1"/>
    <s v="theater/plays"/>
    <n v="100"/>
    <n v="41.666699999999999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x v="1"/>
    <n v="1410901200"/>
    <n v="1408313438"/>
    <b v="1"/>
    <n v="70"/>
    <b v="1"/>
    <s v="theater/plays"/>
    <n v="102"/>
    <n v="46.71430000000000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x v="0"/>
    <n v="1407167973"/>
    <n v="1405439973"/>
    <b v="1"/>
    <n v="244"/>
    <b v="1"/>
    <s v="theater/plays"/>
    <n v="116"/>
    <n v="71.491799999999998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x v="1"/>
    <n v="1433930302"/>
    <n v="1432115902"/>
    <b v="0"/>
    <n v="9"/>
    <b v="0"/>
    <s v="theater/musical"/>
    <n v="65"/>
    <n v="14.44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x v="9"/>
    <n v="1432455532"/>
    <n v="1429863532"/>
    <b v="0"/>
    <n v="19"/>
    <b v="0"/>
    <s v="theater/musical"/>
    <n v="12"/>
    <n v="356.8421000000000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x v="5"/>
    <n v="1481258275"/>
    <n v="1478662675"/>
    <b v="0"/>
    <n v="0"/>
    <b v="0"/>
    <s v="theater/musical"/>
    <n v="0"/>
    <s v="no backers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x v="0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x v="1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x v="1"/>
    <n v="1424474056"/>
    <n v="1420586056"/>
    <b v="0"/>
    <n v="24"/>
    <b v="0"/>
    <s v="theater/musical"/>
    <n v="12"/>
    <n v="24.458300000000001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x v="0"/>
    <n v="1437960598"/>
    <n v="1435368598"/>
    <b v="0"/>
    <n v="0"/>
    <b v="0"/>
    <s v="theater/musical"/>
    <n v="0"/>
    <s v="no backers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x v="0"/>
    <n v="1423750542"/>
    <n v="1421158542"/>
    <b v="0"/>
    <n v="39"/>
    <b v="0"/>
    <s v="theater/musical"/>
    <n v="59"/>
    <n v="53.076900000000002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x v="0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x v="8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x v="7"/>
    <n v="1424081477"/>
    <n v="1420798277"/>
    <b v="0"/>
    <n v="3"/>
    <b v="0"/>
    <s v="theater/musical"/>
    <n v="0"/>
    <n v="36.666699999999999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x v="0"/>
    <n v="1410037200"/>
    <n v="1407435418"/>
    <b v="0"/>
    <n v="53"/>
    <b v="0"/>
    <s v="theater/musical"/>
    <n v="52"/>
    <n v="49.207500000000003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x v="0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x v="1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x v="0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x v="0"/>
    <n v="1443224622"/>
    <n v="1440632622"/>
    <b v="0"/>
    <n v="6"/>
    <b v="0"/>
    <s v="theater/musical"/>
    <n v="25"/>
    <n v="41.666699999999999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x v="0"/>
    <n v="1437149640"/>
    <n v="1434558479"/>
    <b v="0"/>
    <n v="0"/>
    <b v="0"/>
    <s v="theater/musical"/>
    <n v="0"/>
    <s v="no backers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x v="1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x v="0"/>
    <n v="1442644651"/>
    <n v="1440052651"/>
    <b v="0"/>
    <n v="0"/>
    <b v="0"/>
    <s v="theater/musical"/>
    <n v="0"/>
    <s v="no backers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x v="0"/>
    <n v="1429767607"/>
    <n v="1424587207"/>
    <b v="0"/>
    <n v="36"/>
    <b v="0"/>
    <s v="theater/musical"/>
    <n v="46"/>
    <n v="70.833299999999994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x v="0"/>
    <n v="1406557877"/>
    <n v="1404743477"/>
    <b v="1"/>
    <n v="82"/>
    <b v="1"/>
    <s v="theater/plays"/>
    <n v="104"/>
    <n v="63.1098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x v="0"/>
    <n v="1403305200"/>
    <n v="1400512658"/>
    <b v="1"/>
    <n v="226"/>
    <b v="1"/>
    <s v="theater/plays"/>
    <n v="119"/>
    <n v="50.158000000000001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x v="0"/>
    <n v="1338523140"/>
    <n v="1334442519"/>
    <b v="1"/>
    <n v="60"/>
    <b v="1"/>
    <s v="theater/plays"/>
    <n v="126"/>
    <n v="62.88329999999999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x v="0"/>
    <n v="1408068000"/>
    <n v="1405346680"/>
    <b v="1"/>
    <n v="322"/>
    <b v="1"/>
    <s v="theater/plays"/>
    <n v="120"/>
    <n v="85.531099999999995"/>
    <x v="1"/>
    <x v="6"/>
  </r>
  <r>
    <n v="3212"/>
    <s v="Campo Maldito"/>
    <s v="Help us bring our production of Campo Maldito to New York AND San Francisco!"/>
    <n v="4000"/>
    <n v="5050"/>
    <x v="0"/>
    <x v="0"/>
    <x v="0"/>
    <n v="1407524751"/>
    <n v="1404932751"/>
    <b v="1"/>
    <n v="94"/>
    <b v="1"/>
    <s v="theater/plays"/>
    <n v="126"/>
    <n v="53.723399999999998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x v="1"/>
    <n v="1437934759"/>
    <n v="1434478759"/>
    <b v="1"/>
    <n v="47"/>
    <b v="1"/>
    <s v="theater/plays"/>
    <n v="100"/>
    <n v="127.8085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x v="1"/>
    <n v="1452038100"/>
    <n v="1448823673"/>
    <b v="1"/>
    <n v="115"/>
    <b v="1"/>
    <s v="theater/plays"/>
    <n v="102"/>
    <n v="106.57389999999999"/>
    <x v="1"/>
    <x v="6"/>
  </r>
  <r>
    <n v="3215"/>
    <s v="Colt Coeur's 6th Season"/>
    <s v="2 world premieres:_x000d_HOW TO LIVE ON EARTH by MJ Kaufman_x000d_ / CAL IN CAMO by William Francis Hoffman_x000d_+ workshops of 7 more plays!"/>
    <n v="35000"/>
    <n v="35123"/>
    <x v="0"/>
    <x v="0"/>
    <x v="0"/>
    <n v="1441857540"/>
    <n v="1438617471"/>
    <b v="1"/>
    <n v="134"/>
    <b v="1"/>
    <s v="theater/plays"/>
    <n v="100"/>
    <n v="262.11189999999999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x v="1"/>
    <n v="1436625000"/>
    <n v="1433934371"/>
    <b v="1"/>
    <n v="35"/>
    <b v="1"/>
    <s v="theater/plays"/>
    <n v="100"/>
    <n v="57.171399999999998"/>
    <x v="1"/>
    <x v="6"/>
  </r>
  <r>
    <n v="3217"/>
    <s v="Wake Up Call @ IRT Theater"/>
    <s v="Wake Up Call is a comedic play about a group of hotel employees working on Christmas Eve."/>
    <n v="4500"/>
    <n v="5221"/>
    <x v="0"/>
    <x v="0"/>
    <x v="0"/>
    <n v="1478264784"/>
    <n v="1475672784"/>
    <b v="1"/>
    <n v="104"/>
    <b v="1"/>
    <s v="theater/plays"/>
    <n v="116"/>
    <n v="50.20190000000000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x v="1"/>
    <n v="1419984000"/>
    <n v="1417132986"/>
    <b v="1"/>
    <n v="184"/>
    <b v="1"/>
    <s v="theater/plays"/>
    <n v="102"/>
    <n v="66.587000000000003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x v="0"/>
    <n v="1427063747"/>
    <n v="1424043347"/>
    <b v="1"/>
    <n v="119"/>
    <b v="1"/>
    <s v="theater/plays"/>
    <n v="100"/>
    <n v="168.25210000000001"/>
    <x v="1"/>
    <x v="6"/>
  </r>
  <r>
    <n v="3220"/>
    <s v="Burners"/>
    <s v="A sci-fi thriller for the stage opening March 10 in Los Angeles."/>
    <n v="15000"/>
    <n v="15126"/>
    <x v="0"/>
    <x v="0"/>
    <x v="0"/>
    <n v="1489352400"/>
    <n v="1486411204"/>
    <b v="1"/>
    <n v="59"/>
    <b v="1"/>
    <s v="theater/plays"/>
    <n v="101"/>
    <n v="256.37290000000002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x v="1"/>
    <n v="1436114603"/>
    <n v="1433090603"/>
    <b v="1"/>
    <n v="113"/>
    <b v="1"/>
    <s v="theater/plays"/>
    <n v="103"/>
    <n v="36.610599999999998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x v="0"/>
    <n v="1445722140"/>
    <n v="1443016697"/>
    <b v="1"/>
    <n v="84"/>
    <b v="1"/>
    <s v="theater/plays"/>
    <n v="125"/>
    <n v="37.142899999999997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x v="0"/>
    <n v="1440100976"/>
    <n v="1437508976"/>
    <b v="1"/>
    <n v="74"/>
    <b v="1"/>
    <s v="theater/plays"/>
    <n v="110"/>
    <n v="45.87839999999999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x v="0"/>
    <n v="1484024400"/>
    <n v="1479932713"/>
    <b v="1"/>
    <n v="216"/>
    <b v="1"/>
    <s v="theater/plays"/>
    <n v="102"/>
    <n v="141.71299999999999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x v="0"/>
    <n v="1464987600"/>
    <n v="1463145938"/>
    <b v="1"/>
    <n v="39"/>
    <b v="1"/>
    <s v="theater/plays"/>
    <n v="102"/>
    <n v="52.487200000000001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x v="1"/>
    <n v="1446213612"/>
    <n v="1443621612"/>
    <b v="1"/>
    <n v="21"/>
    <b v="1"/>
    <s v="theater/plays"/>
    <n v="104"/>
    <n v="59.523800000000001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x v="1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x v="0"/>
    <n v="1450328340"/>
    <n v="1447606884"/>
    <b v="1"/>
    <n v="37"/>
    <b v="1"/>
    <s v="theater/plays"/>
    <n v="102"/>
    <n v="193.6216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x v="0"/>
    <n v="1416470398"/>
    <n v="1413874798"/>
    <b v="1"/>
    <n v="202"/>
    <b v="1"/>
    <s v="theater/plays"/>
    <n v="108"/>
    <n v="106.797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x v="0"/>
    <n v="1412135940"/>
    <n v="1410840126"/>
    <b v="1"/>
    <n v="37"/>
    <b v="1"/>
    <s v="theater/plays"/>
    <n v="110"/>
    <n v="77.21620000000000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x v="0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x v="0"/>
    <n v="1462334340"/>
    <n v="1459711917"/>
    <b v="1"/>
    <n v="26"/>
    <b v="1"/>
    <s v="theater/plays"/>
    <n v="131"/>
    <n v="50.461500000000001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x v="0"/>
    <n v="1488482355"/>
    <n v="1485890355"/>
    <b v="0"/>
    <n v="61"/>
    <b v="1"/>
    <s v="theater/plays"/>
    <n v="119"/>
    <n v="97.376999999999995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x v="1"/>
    <n v="1485991860"/>
    <n v="1483124208"/>
    <b v="0"/>
    <n v="115"/>
    <b v="1"/>
    <s v="theater/plays"/>
    <n v="100"/>
    <n v="34.919199999999996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x v="0"/>
    <n v="1467361251"/>
    <n v="1464769251"/>
    <b v="1"/>
    <n v="181"/>
    <b v="1"/>
    <s v="theater/plays"/>
    <n v="103"/>
    <n v="85.530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x v="0"/>
    <n v="1482962433"/>
    <n v="1480370433"/>
    <b v="0"/>
    <n v="110"/>
    <b v="1"/>
    <s v="theater/plays"/>
    <n v="101"/>
    <n v="182.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x v="0"/>
    <n v="1443499140"/>
    <n v="1441452184"/>
    <b v="1"/>
    <n v="269"/>
    <b v="1"/>
    <s v="theater/plays"/>
    <n v="101"/>
    <n v="131.1362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x v="1"/>
    <n v="1435752898"/>
    <n v="1433160898"/>
    <b v="1"/>
    <n v="79"/>
    <b v="1"/>
    <s v="theater/plays"/>
    <n v="112"/>
    <n v="39.81009999999999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x v="1"/>
    <n v="1445817540"/>
    <n v="1443665293"/>
    <b v="1"/>
    <n v="104"/>
    <b v="1"/>
    <s v="theater/plays"/>
    <n v="106"/>
    <n v="59.701700000000002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x v="1"/>
    <n v="1487286000"/>
    <n v="1484843948"/>
    <b v="0"/>
    <n v="34"/>
    <b v="1"/>
    <s v="theater/plays"/>
    <n v="101"/>
    <n v="88.735299999999995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x v="0"/>
    <n v="1413269940"/>
    <n v="1410421670"/>
    <b v="1"/>
    <n v="167"/>
    <b v="1"/>
    <s v="theater/plays"/>
    <n v="115"/>
    <n v="58.688600000000001"/>
    <x v="1"/>
    <x v="6"/>
  </r>
  <r>
    <n v="3242"/>
    <s v="First Day Off in a Long Time by Brian Finkelstein"/>
    <s v="First Day Off in a Long Time is a comedy show...            _x000d_About suicide."/>
    <n v="10000"/>
    <n v="12730.42"/>
    <x v="0"/>
    <x v="0"/>
    <x v="0"/>
    <n v="1411150092"/>
    <n v="1408558092"/>
    <b v="1"/>
    <n v="183"/>
    <b v="1"/>
    <s v="theater/plays"/>
    <n v="127"/>
    <n v="69.565100000000001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x v="0"/>
    <n v="1444348800"/>
    <n v="1442283562"/>
    <b v="1"/>
    <n v="71"/>
    <b v="1"/>
    <s v="theater/plays"/>
    <n v="103"/>
    <n v="115.8732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x v="1"/>
    <n v="1480613982"/>
    <n v="1478018382"/>
    <b v="0"/>
    <n v="69"/>
    <b v="1"/>
    <s v="theater/plays"/>
    <n v="103"/>
    <n v="23.869599999999998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x v="0"/>
    <n v="1434074400"/>
    <n v="1431354258"/>
    <b v="0"/>
    <n v="270"/>
    <b v="1"/>
    <s v="theater/plays"/>
    <n v="104"/>
    <n v="81.125900000000001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x v="0"/>
    <n v="1442030340"/>
    <n v="1439551200"/>
    <b v="1"/>
    <n v="193"/>
    <b v="1"/>
    <s v="theater/plays"/>
    <n v="111"/>
    <n v="57.626899999999999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x v="1"/>
    <n v="1436696712"/>
    <n v="1434104712"/>
    <b v="1"/>
    <n v="57"/>
    <b v="1"/>
    <s v="theater/plays"/>
    <n v="106"/>
    <n v="46.4298"/>
    <x v="1"/>
    <x v="6"/>
  </r>
  <r>
    <n v="3248"/>
    <s v="Honest Accomplice Theatre 2015-16 Season"/>
    <s v="Honest Accomplice Theatre produces theatre for social change."/>
    <n v="12000"/>
    <n v="12095"/>
    <x v="0"/>
    <x v="0"/>
    <x v="0"/>
    <n v="1428178757"/>
    <n v="1425590357"/>
    <b v="1"/>
    <n v="200"/>
    <b v="1"/>
    <s v="theater/plays"/>
    <n v="101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x v="0"/>
    <n v="1434822914"/>
    <n v="1432230914"/>
    <b v="1"/>
    <n v="88"/>
    <b v="1"/>
    <s v="theater/plays"/>
    <n v="105"/>
    <n v="65.579499999999996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x v="0"/>
    <n v="1415213324"/>
    <n v="1412617724"/>
    <b v="1"/>
    <n v="213"/>
    <b v="1"/>
    <s v="theater/plays"/>
    <n v="102"/>
    <n v="119.1925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x v="0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x v="1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d_Do you want to?"/>
    <n v="20000"/>
    <n v="20365"/>
    <x v="0"/>
    <x v="0"/>
    <x v="0"/>
    <n v="1473306300"/>
    <n v="1471701028"/>
    <b v="1"/>
    <n v="115"/>
    <b v="1"/>
    <s v="theater/plays"/>
    <n v="102"/>
    <n v="177.0869999999999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x v="1"/>
    <n v="1427331809"/>
    <n v="1424743409"/>
    <b v="1"/>
    <n v="186"/>
    <b v="1"/>
    <s v="theater/plays"/>
    <n v="101"/>
    <n v="70.771500000000003"/>
    <x v="1"/>
    <x v="6"/>
  </r>
  <r>
    <n v="3255"/>
    <s v="Henry V"/>
    <s v="5 Actors, 30 Characters, 90 Minutes._x000d_Let us transport you from London to the fields of Agincourt, using the power of your imagination."/>
    <n v="300"/>
    <n v="525"/>
    <x v="0"/>
    <x v="1"/>
    <x v="1"/>
    <n v="1412706375"/>
    <n v="1410114375"/>
    <b v="1"/>
    <n v="18"/>
    <b v="1"/>
    <s v="theater/plays"/>
    <n v="175"/>
    <n v="29.166699999999999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x v="0"/>
    <n v="1433995140"/>
    <n v="1432129577"/>
    <b v="1"/>
    <n v="176"/>
    <b v="1"/>
    <s v="theater/plays"/>
    <n v="128"/>
    <n v="72.76139999999999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x v="1"/>
    <n v="1487769952"/>
    <n v="1485177952"/>
    <b v="0"/>
    <n v="41"/>
    <b v="1"/>
    <s v="theater/plays"/>
    <n v="106"/>
    <n v="51.853400000000001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x v="0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x v="0"/>
    <n v="1475294340"/>
    <n v="1472753745"/>
    <b v="1"/>
    <n v="97"/>
    <b v="1"/>
    <s v="theater/plays"/>
    <n v="106"/>
    <n v="251.7381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x v="0"/>
    <n v="1448903318"/>
    <n v="1445875718"/>
    <b v="1"/>
    <n v="73"/>
    <b v="1"/>
    <s v="theater/plays"/>
    <n v="109"/>
    <n v="74.821899999999999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x v="0"/>
    <n v="1437067476"/>
    <n v="1434475476"/>
    <b v="1"/>
    <n v="49"/>
    <b v="1"/>
    <s v="theater/plays"/>
    <n v="100"/>
    <n v="67.653099999999995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x v="0"/>
    <n v="1419220800"/>
    <n v="1416555262"/>
    <b v="1"/>
    <n v="134"/>
    <b v="1"/>
    <s v="theater/plays"/>
    <n v="103"/>
    <n v="93.81340000000000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x v="0"/>
    <n v="1446238800"/>
    <n v="1444220588"/>
    <b v="1"/>
    <n v="68"/>
    <b v="1"/>
    <s v="theater/plays"/>
    <n v="112"/>
    <n v="41.2376"/>
    <x v="1"/>
    <x v="6"/>
  </r>
  <r>
    <n v="3264"/>
    <s v="Kapow-i GoGo at The PIT"/>
    <s v="The three part comedic saga of Kapow-i GoGo, who saves the world.  Again.  And again."/>
    <n v="2500"/>
    <n v="2575"/>
    <x v="0"/>
    <x v="0"/>
    <x v="0"/>
    <n v="1422482400"/>
    <n v="1421089938"/>
    <b v="1"/>
    <n v="49"/>
    <b v="1"/>
    <s v="theater/plays"/>
    <n v="103"/>
    <n v="52.551000000000002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x v="3"/>
    <n v="1449162000"/>
    <n v="1446570315"/>
    <b v="1"/>
    <n v="63"/>
    <b v="1"/>
    <s v="theater/plays"/>
    <n v="164"/>
    <n v="70.2857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x v="0"/>
    <n v="1434142800"/>
    <n v="1431435122"/>
    <b v="1"/>
    <n v="163"/>
    <b v="1"/>
    <s v="theater/plays"/>
    <n v="131"/>
    <n v="48.32520000000000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x v="0"/>
    <n v="1437156660"/>
    <n v="1434564660"/>
    <b v="1"/>
    <n v="288"/>
    <b v="1"/>
    <s v="theater/plays"/>
    <n v="102"/>
    <n v="53.177100000000003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x v="0"/>
    <n v="1472074928"/>
    <n v="1470692528"/>
    <b v="1"/>
    <n v="42"/>
    <b v="1"/>
    <s v="theater/plays"/>
    <n v="128"/>
    <n v="60.952399999999997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x v="1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x v="1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x v="1"/>
    <n v="1414927775"/>
    <n v="1412332175"/>
    <b v="1"/>
    <n v="51"/>
    <b v="1"/>
    <s v="theater/plays"/>
    <n v="130"/>
    <n v="38.235300000000002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x v="0"/>
    <n v="1446814809"/>
    <n v="1444219209"/>
    <b v="1"/>
    <n v="145"/>
    <b v="1"/>
    <s v="theater/plays"/>
    <n v="154"/>
    <n v="106.5034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x v="0"/>
    <n v="1473879600"/>
    <n v="1472498042"/>
    <b v="1"/>
    <n v="21"/>
    <b v="1"/>
    <s v="theater/plays"/>
    <n v="107"/>
    <n v="204.57140000000001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x v="0"/>
    <n v="1458075600"/>
    <n v="1454259272"/>
    <b v="1"/>
    <n v="286"/>
    <b v="1"/>
    <s v="theater/plays"/>
    <n v="101"/>
    <n v="54.912599999999998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x v="0"/>
    <n v="1423456200"/>
    <n v="1421183271"/>
    <b v="1"/>
    <n v="12"/>
    <b v="1"/>
    <s v="theater/plays"/>
    <n v="100"/>
    <n v="150.4166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x v="5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x v="1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x v="1"/>
    <n v="1433017303"/>
    <n v="1430425303"/>
    <b v="1"/>
    <n v="34"/>
    <b v="1"/>
    <s v="theater/plays"/>
    <n v="103"/>
    <n v="76.029399999999995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x v="0"/>
    <n v="1459474059"/>
    <n v="1456885659"/>
    <b v="0"/>
    <n v="63"/>
    <b v="1"/>
    <s v="theater/plays"/>
    <n v="114"/>
    <n v="105.2063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x v="0"/>
    <n v="1433134800"/>
    <n v="1430158198"/>
    <b v="0"/>
    <n v="30"/>
    <b v="1"/>
    <s v="theater/plays"/>
    <n v="103"/>
    <n v="68.666700000000006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x v="0"/>
    <n v="1441153705"/>
    <n v="1438561705"/>
    <b v="0"/>
    <n v="47"/>
    <b v="1"/>
    <s v="theater/plays"/>
    <n v="122"/>
    <n v="129.3617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x v="0"/>
    <n v="1461904788"/>
    <n v="1458103188"/>
    <b v="0"/>
    <n v="237"/>
    <b v="1"/>
    <s v="theater/plays"/>
    <n v="103"/>
    <n v="134.263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x v="1"/>
    <n v="1455138000"/>
    <n v="1452448298"/>
    <b v="0"/>
    <n v="47"/>
    <b v="1"/>
    <s v="theater/plays"/>
    <n v="105"/>
    <n v="17.829799999999999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x v="0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x v="0"/>
    <n v="1488258000"/>
    <n v="1485556626"/>
    <b v="0"/>
    <n v="81"/>
    <b v="1"/>
    <s v="theater/plays"/>
    <n v="112"/>
    <n v="69.185199999999995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x v="0"/>
    <n v="1471291782"/>
    <n v="1468699782"/>
    <b v="0"/>
    <n v="122"/>
    <b v="1"/>
    <s v="theater/plays"/>
    <n v="102"/>
    <n v="125.12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x v="5"/>
    <n v="1448733628"/>
    <n v="1446573628"/>
    <b v="0"/>
    <n v="34"/>
    <b v="1"/>
    <s v="theater/plays"/>
    <n v="100"/>
    <n v="73.529399999999995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x v="1"/>
    <n v="1466463600"/>
    <n v="1463337315"/>
    <b v="0"/>
    <n v="207"/>
    <b v="1"/>
    <s v="theater/plays"/>
    <n v="100"/>
    <n v="48.437100000000001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x v="1"/>
    <n v="1487580602"/>
    <n v="1485161402"/>
    <b v="0"/>
    <n v="25"/>
    <b v="1"/>
    <s v="theater/plays"/>
    <n v="133"/>
    <n v="26.6084"/>
    <x v="1"/>
    <x v="6"/>
  </r>
  <r>
    <n v="3290"/>
    <s v="Get JunkBox Theatre To Edinburgh Fringe!"/>
    <s v="Pregnancy. Viagra. Murder. Nutella. What more could you want?_x000d__x000d_Help get JunkBox Theatre to Edinburgh Fringe 2017!"/>
    <n v="2000"/>
    <n v="2424"/>
    <x v="0"/>
    <x v="1"/>
    <x v="1"/>
    <n v="1489234891"/>
    <n v="1486642891"/>
    <b v="0"/>
    <n v="72"/>
    <b v="1"/>
    <s v="theater/plays"/>
    <n v="121"/>
    <n v="33.666699999999999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x v="0"/>
    <n v="1442462340"/>
    <n v="1439743900"/>
    <b v="0"/>
    <n v="14"/>
    <b v="1"/>
    <s v="theater/plays"/>
    <n v="114"/>
    <n v="40.71430000000000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x v="1"/>
    <n v="1449257348"/>
    <n v="1444069748"/>
    <b v="0"/>
    <n v="15"/>
    <b v="1"/>
    <s v="theater/plays"/>
    <n v="286"/>
    <n v="19.266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x v="4"/>
    <n v="1488622352"/>
    <n v="1486030352"/>
    <b v="0"/>
    <n v="91"/>
    <b v="1"/>
    <s v="theater/plays"/>
    <n v="170"/>
    <n v="84.285700000000006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x v="1"/>
    <n v="1434459554"/>
    <n v="1431867554"/>
    <b v="0"/>
    <n v="24"/>
    <b v="1"/>
    <s v="theater/plays"/>
    <n v="118"/>
    <n v="29.583300000000001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x v="1"/>
    <n v="1474886229"/>
    <n v="1472294229"/>
    <b v="0"/>
    <n v="27"/>
    <b v="1"/>
    <s v="theater/plays"/>
    <n v="103"/>
    <n v="26.667000000000002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x v="1"/>
    <n v="1448229600"/>
    <n v="1446401372"/>
    <b v="0"/>
    <n v="47"/>
    <b v="1"/>
    <s v="theater/plays"/>
    <n v="144"/>
    <n v="45.978700000000003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x v="1"/>
    <n v="1438037940"/>
    <n v="1436380256"/>
    <b v="0"/>
    <n v="44"/>
    <b v="1"/>
    <s v="theater/plays"/>
    <n v="100"/>
    <n v="125.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x v="0"/>
    <n v="1442102400"/>
    <n v="1440370768"/>
    <b v="0"/>
    <n v="72"/>
    <b v="1"/>
    <s v="theater/plays"/>
    <n v="102"/>
    <n v="141.2916999999999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x v="0"/>
    <n v="1444860063"/>
    <n v="1442268063"/>
    <b v="0"/>
    <n v="63"/>
    <b v="1"/>
    <s v="theater/plays"/>
    <n v="116"/>
    <n v="55.333300000000001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x v="0"/>
    <n v="1430329862"/>
    <n v="1428515462"/>
    <b v="0"/>
    <n v="88"/>
    <b v="1"/>
    <s v="theater/plays"/>
    <n v="136"/>
    <n v="46.42049999999999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x v="0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x v="3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x v="0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x v="0"/>
    <n v="1482418752"/>
    <n v="1479826752"/>
    <b v="0"/>
    <n v="175"/>
    <b v="1"/>
    <s v="theater/plays"/>
    <n v="105"/>
    <n v="89.585700000000003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x v="0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x v="0"/>
    <n v="1465527600"/>
    <n v="1462252542"/>
    <b v="0"/>
    <n v="54"/>
    <b v="1"/>
    <s v="theater/plays"/>
    <n v="175"/>
    <n v="48.703699999999998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x v="0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x v="0"/>
    <n v="1460581365"/>
    <n v="1458766965"/>
    <b v="0"/>
    <n v="57"/>
    <b v="1"/>
    <s v="theater/plays"/>
    <n v="122"/>
    <n v="75.087699999999998"/>
    <x v="1"/>
    <x v="6"/>
  </r>
  <r>
    <n v="3309"/>
    <s v="Collision Course"/>
    <s v="Two unlikely friends, a garage, tinned beans &amp; the end of the world."/>
    <n v="350"/>
    <n v="558"/>
    <x v="0"/>
    <x v="1"/>
    <x v="1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x v="0"/>
    <n v="1444169825"/>
    <n v="1441577825"/>
    <b v="0"/>
    <n v="31"/>
    <b v="1"/>
    <s v="theater/plays"/>
    <n v="100"/>
    <n v="209.83869999999999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x v="0"/>
    <n v="1445065210"/>
    <n v="1442473210"/>
    <b v="0"/>
    <n v="45"/>
    <b v="1"/>
    <s v="theater/plays"/>
    <n v="110"/>
    <n v="61.022199999999998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x v="0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x v="0"/>
    <n v="1453856400"/>
    <n v="1452664317"/>
    <b v="0"/>
    <n v="29"/>
    <b v="1"/>
    <s v="theater/plays"/>
    <n v="116"/>
    <n v="80.034499999999994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x v="1"/>
    <n v="1431115500"/>
    <n v="1428733511"/>
    <b v="0"/>
    <n v="58"/>
    <b v="1"/>
    <s v="theater/plays"/>
    <n v="211"/>
    <n v="29.068999999999999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x v="1"/>
    <n v="1462519041"/>
    <n v="1459927041"/>
    <b v="0"/>
    <n v="89"/>
    <b v="1"/>
    <s v="theater/plays"/>
    <n v="110"/>
    <n v="49.438200000000002"/>
    <x v="1"/>
    <x v="6"/>
  </r>
  <r>
    <n v="3316"/>
    <s v="LOVENESS, the play @FringeNYC 2014"/>
    <s v="Gorgeousness that which sits in the root of Loveness._x000d_Other than this there is no endearment for or otherwise_x000d_to describe."/>
    <n v="11737"/>
    <n v="11747.18"/>
    <x v="0"/>
    <x v="0"/>
    <x v="0"/>
    <n v="1407506040"/>
    <n v="1404680075"/>
    <b v="0"/>
    <n v="125"/>
    <b v="1"/>
    <s v="theater/plays"/>
    <n v="100"/>
    <n v="93.977400000000003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x v="0"/>
    <n v="1465347424"/>
    <n v="1462755424"/>
    <b v="0"/>
    <n v="18"/>
    <b v="1"/>
    <s v="theater/plays"/>
    <n v="106"/>
    <n v="61.944400000000002"/>
    <x v="1"/>
    <x v="6"/>
  </r>
  <r>
    <n v="3318"/>
    <s v="ROOMIES - Atlantic Canada Tour 2016-17"/>
    <s v="Help us strengthen and inspire disability arts in Atlantic Canada"/>
    <n v="2000"/>
    <n v="2512"/>
    <x v="0"/>
    <x v="5"/>
    <x v="5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x v="1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x v="0"/>
    <n v="1466557557"/>
    <n v="1463965557"/>
    <b v="0"/>
    <n v="38"/>
    <b v="1"/>
    <s v="theater/plays"/>
    <n v="101"/>
    <n v="66.447400000000002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x v="0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x v="0"/>
    <n v="1466567700"/>
    <n v="1464653696"/>
    <b v="0"/>
    <n v="23"/>
    <b v="1"/>
    <s v="theater/plays"/>
    <n v="102"/>
    <n v="145.65219999999999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x v="1"/>
    <n v="1474793208"/>
    <n v="1472201208"/>
    <b v="0"/>
    <n v="49"/>
    <b v="1"/>
    <s v="theater/plays"/>
    <n v="126"/>
    <n v="25.69389999999999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x v="3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x v="1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x v="0"/>
    <n v="1425830905"/>
    <n v="1423242505"/>
    <b v="0"/>
    <n v="57"/>
    <b v="1"/>
    <s v="theater/plays"/>
    <n v="101"/>
    <n v="142.280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x v="1"/>
    <n v="1462697966"/>
    <n v="1460105966"/>
    <b v="0"/>
    <n v="33"/>
    <b v="1"/>
    <s v="theater/plays"/>
    <n v="101"/>
    <n v="24.545500000000001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x v="0"/>
    <n v="1404522000"/>
    <n v="1404308883"/>
    <b v="0"/>
    <n v="9"/>
    <b v="1"/>
    <s v="theater/plays"/>
    <n v="146"/>
    <n v="292.77780000000001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x v="1"/>
    <n v="1406502000"/>
    <n v="1405583108"/>
    <b v="0"/>
    <n v="26"/>
    <b v="1"/>
    <s v="theater/plays"/>
    <n v="117"/>
    <n v="44.923099999999998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x v="1"/>
    <n v="1427919468"/>
    <n v="1425331068"/>
    <b v="0"/>
    <n v="69"/>
    <b v="1"/>
    <s v="theater/plays"/>
    <n v="106"/>
    <n v="23.10140000000000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x v="0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x v="0"/>
    <n v="1405802330"/>
    <n v="1403210330"/>
    <b v="0"/>
    <n v="83"/>
    <b v="1"/>
    <s v="theater/plays"/>
    <n v="100"/>
    <n v="72.289199999999994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x v="0"/>
    <n v="1434384880"/>
    <n v="1432484080"/>
    <b v="0"/>
    <n v="111"/>
    <b v="1"/>
    <s v="theater/plays"/>
    <n v="105"/>
    <n v="32.972999999999999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x v="0"/>
    <n v="1438259422"/>
    <n v="1435667422"/>
    <b v="0"/>
    <n v="46"/>
    <b v="1"/>
    <s v="theater/plays"/>
    <n v="139"/>
    <n v="116.65219999999999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x v="1"/>
    <n v="1407106800"/>
    <n v="1404749446"/>
    <b v="0"/>
    <n v="63"/>
    <b v="1"/>
    <s v="theater/plays"/>
    <n v="100"/>
    <n v="79.619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x v="1"/>
    <n v="1459845246"/>
    <n v="1457429646"/>
    <b v="0"/>
    <n v="9"/>
    <b v="1"/>
    <s v="theater/plays"/>
    <n v="100"/>
    <n v="27.77779999999999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x v="1"/>
    <n v="1412974800"/>
    <n v="1411109167"/>
    <b v="0"/>
    <n v="34"/>
    <b v="1"/>
    <s v="theater/plays"/>
    <n v="110"/>
    <n v="81.029399999999995"/>
    <x v="1"/>
    <x v="6"/>
  </r>
  <r>
    <n v="3338"/>
    <s v="The Last Days of Judas Iscariot"/>
    <s v="Join Estelle Parsons in support of Theater That Looks and Sounds Like America"/>
    <n v="15000"/>
    <n v="15327"/>
    <x v="0"/>
    <x v="0"/>
    <x v="0"/>
    <n v="1487944080"/>
    <n v="1486129680"/>
    <b v="0"/>
    <n v="112"/>
    <b v="1"/>
    <s v="theater/plays"/>
    <n v="102"/>
    <n v="136.84819999999999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x v="0"/>
    <n v="1469721518"/>
    <n v="1467129518"/>
    <b v="0"/>
    <n v="47"/>
    <b v="1"/>
    <s v="theater/plays"/>
    <n v="104"/>
    <n v="177.61699999999999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x v="0"/>
    <n v="1481066554"/>
    <n v="1478906554"/>
    <b v="0"/>
    <n v="38"/>
    <b v="1"/>
    <s v="theater/plays"/>
    <n v="138"/>
    <n v="109.0789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x v="1"/>
    <n v="1465750800"/>
    <n v="1463771421"/>
    <b v="0"/>
    <n v="28"/>
    <b v="1"/>
    <s v="theater/plays"/>
    <n v="100"/>
    <n v="119.6429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x v="0"/>
    <n v="1427864340"/>
    <n v="1425020810"/>
    <b v="0"/>
    <n v="78"/>
    <b v="1"/>
    <s v="theater/plays"/>
    <n v="102"/>
    <n v="78.205100000000002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x v="1"/>
    <n v="1460553480"/>
    <n v="1458770384"/>
    <b v="0"/>
    <n v="23"/>
    <b v="1"/>
    <s v="theater/plays"/>
    <n v="171"/>
    <n v="52.173900000000003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x v="0"/>
    <n v="1409374093"/>
    <n v="1406782093"/>
    <b v="0"/>
    <n v="40"/>
    <b v="1"/>
    <s v="theater/plays"/>
    <n v="101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x v="0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x v="0"/>
    <n v="1424910910"/>
    <n v="1424306110"/>
    <b v="0"/>
    <n v="18"/>
    <b v="1"/>
    <s v="theater/plays"/>
    <n v="110"/>
    <n v="91.666700000000006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x v="1"/>
    <n v="1462741200"/>
    <n v="1461503654"/>
    <b v="0"/>
    <n v="22"/>
    <b v="1"/>
    <s v="theater/plays"/>
    <n v="119"/>
    <n v="108.5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x v="0"/>
    <n v="1461988740"/>
    <n v="1459949080"/>
    <b v="0"/>
    <n v="79"/>
    <b v="1"/>
    <s v="theater/plays"/>
    <n v="100"/>
    <n v="69.822800000000001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x v="0"/>
    <n v="1465837200"/>
    <n v="1463971172"/>
    <b v="0"/>
    <n v="14"/>
    <b v="1"/>
    <s v="theater/plays"/>
    <n v="153"/>
    <n v="109.5714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x v="3"/>
    <n v="1448838000"/>
    <n v="1445791811"/>
    <b v="0"/>
    <n v="51"/>
    <b v="1"/>
    <s v="theater/plays"/>
    <n v="104"/>
    <n v="71.666700000000006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x v="1"/>
    <n v="1406113200"/>
    <n v="1402910965"/>
    <b v="0"/>
    <n v="54"/>
    <b v="1"/>
    <s v="theater/plays"/>
    <n v="101"/>
    <n v="93.611099999999993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x v="1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x v="1"/>
    <n v="1462230000"/>
    <n v="1461061350"/>
    <b v="0"/>
    <n v="44"/>
    <b v="1"/>
    <s v="theater/plays"/>
    <n v="315"/>
    <n v="35.7954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x v="0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x v="1"/>
    <n v="1462879020"/>
    <n v="1461941527"/>
    <b v="0"/>
    <n v="15"/>
    <b v="1"/>
    <s v="theater/plays"/>
    <n v="126"/>
    <n v="147.3333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x v="1"/>
    <n v="1468611272"/>
    <n v="1466019272"/>
    <b v="0"/>
    <n v="27"/>
    <b v="1"/>
    <s v="theater/plays"/>
    <n v="101"/>
    <n v="56.333300000000001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x v="1"/>
    <n v="1406887310"/>
    <n v="1404295310"/>
    <b v="0"/>
    <n v="21"/>
    <b v="1"/>
    <s v="theater/plays"/>
    <n v="101"/>
    <n v="96.1905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x v="0"/>
    <n v="1416385679"/>
    <n v="1413790079"/>
    <b v="0"/>
    <n v="162"/>
    <b v="1"/>
    <s v="theater/plays"/>
    <n v="103"/>
    <n v="63.574100000000001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x v="0"/>
    <n v="1487985734"/>
    <n v="1484097734"/>
    <b v="0"/>
    <n v="23"/>
    <b v="1"/>
    <s v="theater/plays"/>
    <n v="106"/>
    <n v="184.7826"/>
    <x v="1"/>
    <x v="6"/>
  </r>
  <r>
    <n v="3360"/>
    <s v="Pretty Butch"/>
    <s v="World Premiere, an M1 Singapore Fringe Festival 2017 commission."/>
    <n v="9000"/>
    <n v="9124"/>
    <x v="0"/>
    <x v="20"/>
    <x v="12"/>
    <n v="1481731140"/>
    <n v="1479866343"/>
    <b v="0"/>
    <n v="72"/>
    <b v="1"/>
    <s v="theater/plays"/>
    <n v="101"/>
    <n v="126.722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x v="0"/>
    <n v="1409587140"/>
    <n v="1408062990"/>
    <b v="0"/>
    <n v="68"/>
    <b v="1"/>
    <s v="theater/plays"/>
    <n v="113"/>
    <n v="83.426500000000004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x v="0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x v="0"/>
    <n v="1408464000"/>
    <n v="1406831445"/>
    <b v="0"/>
    <n v="26"/>
    <b v="1"/>
    <s v="theater/plays"/>
    <n v="101"/>
    <n v="302.3077000000000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x v="1"/>
    <n v="1458075600"/>
    <n v="1456183649"/>
    <b v="0"/>
    <n v="72"/>
    <b v="1"/>
    <s v="theater/plays"/>
    <n v="106"/>
    <n v="44.1389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x v="0"/>
    <n v="1449973592"/>
    <n v="1447381592"/>
    <b v="0"/>
    <n v="3"/>
    <b v="1"/>
    <s v="theater/plays"/>
    <n v="104"/>
    <n v="866.66669999999999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x v="0"/>
    <n v="1431481037"/>
    <n v="1428889037"/>
    <b v="0"/>
    <n v="18"/>
    <b v="1"/>
    <s v="theater/plays"/>
    <n v="221"/>
    <n v="61.388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x v="1"/>
    <n v="1438467894"/>
    <n v="1436307894"/>
    <b v="0"/>
    <n v="30"/>
    <b v="1"/>
    <s v="theater/plays"/>
    <n v="119"/>
    <n v="29.666699999999999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x v="0"/>
    <n v="1420088400"/>
    <n v="1416977259"/>
    <b v="0"/>
    <n v="23"/>
    <b v="1"/>
    <s v="theater/plays"/>
    <n v="105"/>
    <n v="45.478299999999997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x v="3"/>
    <n v="1484441980"/>
    <n v="1479257980"/>
    <b v="0"/>
    <n v="54"/>
    <b v="1"/>
    <s v="theater/plays"/>
    <n v="104"/>
    <n v="96.203699999999998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x v="0"/>
    <n v="1481961600"/>
    <n v="1479283285"/>
    <b v="0"/>
    <n v="26"/>
    <b v="1"/>
    <s v="theater/plays"/>
    <n v="118"/>
    <n v="67.923100000000005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x v="0"/>
    <n v="1449089965"/>
    <n v="1446670765"/>
    <b v="0"/>
    <n v="9"/>
    <b v="1"/>
    <s v="theater/plays"/>
    <n v="139"/>
    <n v="30.77779999999999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x v="0"/>
    <n v="1408942740"/>
    <n v="1407157756"/>
    <b v="0"/>
    <n v="27"/>
    <b v="1"/>
    <s v="theater/plays"/>
    <n v="104"/>
    <n v="38.333300000000001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x v="1"/>
    <n v="1437235200"/>
    <n v="1435177840"/>
    <b v="0"/>
    <n v="30"/>
    <b v="1"/>
    <s v="theater/plays"/>
    <n v="100"/>
    <n v="66.833299999999994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x v="5"/>
    <n v="1446053616"/>
    <n v="1443461616"/>
    <b v="0"/>
    <n v="52"/>
    <b v="1"/>
    <s v="theater/plays"/>
    <n v="107"/>
    <n v="71.730800000000002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x v="1"/>
    <n v="1400423973"/>
    <n v="1399387173"/>
    <b v="0"/>
    <n v="17"/>
    <b v="1"/>
    <s v="theater/plays"/>
    <n v="100"/>
    <n v="176.47059999999999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x v="0"/>
    <n v="1429976994"/>
    <n v="1424796594"/>
    <b v="0"/>
    <n v="19"/>
    <b v="1"/>
    <s v="theater/plays"/>
    <n v="100"/>
    <n v="421.1053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x v="1"/>
    <n v="1426870560"/>
    <n v="1424280899"/>
    <b v="0"/>
    <n v="77"/>
    <b v="1"/>
    <s v="theater/plays"/>
    <n v="101"/>
    <n v="104.98699999999999"/>
    <x v="1"/>
    <x v="6"/>
  </r>
  <r>
    <n v="3378"/>
    <s v="Rose of June"/>
    <s v="'Can you ever find acceptance in death?' _x000d_Rose of June is a piece of theatre exploring the stages of grief. Unity Theatre - September"/>
    <n v="550"/>
    <n v="592"/>
    <x v="0"/>
    <x v="1"/>
    <x v="1"/>
    <n v="1409490480"/>
    <n v="1407400306"/>
    <b v="0"/>
    <n v="21"/>
    <b v="1"/>
    <s v="theater/plays"/>
    <n v="108"/>
    <n v="28.1905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x v="1"/>
    <n v="1440630000"/>
    <n v="1439122800"/>
    <b v="0"/>
    <n v="38"/>
    <b v="1"/>
    <s v="theater/plays"/>
    <n v="104"/>
    <n v="54.552599999999998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x v="0"/>
    <n v="1417305178"/>
    <n v="1414277578"/>
    <b v="0"/>
    <n v="28"/>
    <b v="1"/>
    <s v="theater/plays"/>
    <n v="104"/>
    <n v="111.892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x v="0"/>
    <n v="1426044383"/>
    <n v="1423455983"/>
    <b v="0"/>
    <n v="48"/>
    <b v="1"/>
    <s v="theater/plays"/>
    <n v="102"/>
    <n v="85.208299999999994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x v="1"/>
    <n v="1470092340"/>
    <n v="1467973256"/>
    <b v="0"/>
    <n v="46"/>
    <b v="1"/>
    <s v="theater/plays"/>
    <n v="101"/>
    <n v="76.652199999999993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x v="0"/>
    <n v="1466707620"/>
    <n v="1464979620"/>
    <b v="0"/>
    <n v="30"/>
    <b v="1"/>
    <s v="theater/plays"/>
    <n v="112"/>
    <n v="65.166700000000006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x v="0"/>
    <n v="1448074800"/>
    <n v="1444874768"/>
    <b v="0"/>
    <n v="64"/>
    <b v="1"/>
    <s v="theater/plays"/>
    <n v="100"/>
    <n v="93.760300000000001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x v="0"/>
    <n v="1418244552"/>
    <n v="1415652552"/>
    <b v="0"/>
    <n v="15"/>
    <b v="1"/>
    <s v="theater/plays"/>
    <n v="100"/>
    <n v="133.3333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x v="0"/>
    <n v="1417620506"/>
    <n v="1415028506"/>
    <b v="0"/>
    <n v="41"/>
    <b v="1"/>
    <s v="theater/plays"/>
    <n v="105"/>
    <n v="51.219499999999996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x v="0"/>
    <n v="1418581088"/>
    <n v="1415125088"/>
    <b v="0"/>
    <n v="35"/>
    <b v="1"/>
    <s v="theater/plays"/>
    <n v="117"/>
    <n v="100.17140000000001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x v="1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x v="0"/>
    <n v="1464960682"/>
    <n v="1462368682"/>
    <b v="0"/>
    <n v="62"/>
    <b v="1"/>
    <s v="theater/plays"/>
    <n v="115"/>
    <n v="184.67740000000001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x v="0"/>
    <n v="1405017345"/>
    <n v="1403721345"/>
    <b v="0"/>
    <n v="22"/>
    <b v="1"/>
    <s v="theater/plays"/>
    <n v="102"/>
    <n v="69.818200000000004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x v="0"/>
    <n v="1407536880"/>
    <n v="1404997548"/>
    <b v="0"/>
    <n v="18"/>
    <b v="1"/>
    <s v="theater/plays"/>
    <n v="223"/>
    <n v="61.944400000000002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x v="1"/>
    <n v="1462565855"/>
    <n v="1458245855"/>
    <b v="0"/>
    <n v="12"/>
    <b v="1"/>
    <s v="theater/plays"/>
    <n v="100"/>
    <n v="41.666699999999999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x v="0"/>
    <n v="1415234760"/>
    <n v="1413065230"/>
    <b v="0"/>
    <n v="44"/>
    <b v="1"/>
    <s v="theater/plays"/>
    <n v="106"/>
    <n v="36.06819999999999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x v="1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x v="1"/>
    <n v="1433009400"/>
    <n v="1431795944"/>
    <b v="0"/>
    <n v="38"/>
    <b v="1"/>
    <s v="theater/plays"/>
    <n v="184"/>
    <n v="24.2105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x v="0"/>
    <n v="1401595140"/>
    <n v="1399286589"/>
    <b v="0"/>
    <n v="28"/>
    <b v="1"/>
    <s v="theater/plays"/>
    <n v="104"/>
    <n v="55.892899999999997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x v="1"/>
    <n v="1455832800"/>
    <n v="1452338929"/>
    <b v="0"/>
    <n v="24"/>
    <b v="1"/>
    <s v="theater/plays"/>
    <n v="112"/>
    <n v="11.666700000000001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x v="0"/>
    <n v="1416589200"/>
    <n v="1414605776"/>
    <b v="0"/>
    <n v="65"/>
    <b v="1"/>
    <s v="theater/plays"/>
    <n v="111"/>
    <n v="68.353800000000007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x v="1"/>
    <n v="1424556325"/>
    <n v="1421964325"/>
    <b v="0"/>
    <n v="46"/>
    <b v="1"/>
    <s v="theater/plays"/>
    <n v="104"/>
    <n v="27.065200000000001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x v="0"/>
    <n v="1409266414"/>
    <n v="1405378414"/>
    <b v="0"/>
    <n v="85"/>
    <b v="1"/>
    <s v="theater/plays"/>
    <n v="100"/>
    <n v="118.1294"/>
    <x v="1"/>
    <x v="6"/>
  </r>
  <r>
    <n v="3401"/>
    <s v="This is why we Live ... (Astonishment)"/>
    <s v="Support a daring new theatre creation               _x000d_Supportez une audacieuse compagnie internationale et aidez-les Ã  crÃ©er leur piÃ¨ce"/>
    <n v="2900"/>
    <n v="2954"/>
    <x v="0"/>
    <x v="1"/>
    <x v="1"/>
    <n v="1438968146"/>
    <n v="1436376146"/>
    <b v="0"/>
    <n v="66"/>
    <b v="1"/>
    <s v="theater/plays"/>
    <n v="102"/>
    <n v="44.75759999999999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x v="0"/>
    <n v="1447295460"/>
    <n v="1444747843"/>
    <b v="0"/>
    <n v="165"/>
    <b v="1"/>
    <s v="theater/plays"/>
    <n v="110"/>
    <n v="99.787899999999993"/>
    <x v="1"/>
    <x v="6"/>
  </r>
  <r>
    <n v="3403"/>
    <s v="'Fats and Tanya' - a play by Lucy Gallagher"/>
    <s v="Two worlds, one bond - no turning back._x000d_A dark comedy about domestic abuse and the power of an unlikely friendship"/>
    <n v="2000"/>
    <n v="2000"/>
    <x v="0"/>
    <x v="1"/>
    <x v="1"/>
    <n v="1435230324"/>
    <n v="1432638324"/>
    <b v="0"/>
    <n v="17"/>
    <b v="1"/>
    <s v="theater/plays"/>
    <n v="100"/>
    <n v="117.64709999999999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x v="0"/>
    <n v="1434542702"/>
    <n v="1432814702"/>
    <b v="0"/>
    <n v="3"/>
    <b v="1"/>
    <s v="theater/plays"/>
    <n v="122"/>
    <n v="203.33330000000001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x v="1"/>
    <n v="1456876740"/>
    <n v="1455063886"/>
    <b v="0"/>
    <n v="17"/>
    <b v="1"/>
    <s v="theater/plays"/>
    <n v="138"/>
    <n v="28.323499999999999"/>
    <x v="1"/>
    <x v="6"/>
  </r>
  <r>
    <n v="3406"/>
    <s v="Voices of Swords"/>
    <s v="A funny and moving new play about two families dealing with aging parents in very different ways!"/>
    <n v="10000"/>
    <n v="10031"/>
    <x v="0"/>
    <x v="0"/>
    <x v="0"/>
    <n v="1405511376"/>
    <n v="1401623376"/>
    <b v="0"/>
    <n v="91"/>
    <b v="1"/>
    <s v="theater/plays"/>
    <n v="100"/>
    <n v="110.2308"/>
    <x v="1"/>
    <x v="6"/>
  </r>
  <r>
    <n v="3407"/>
    <s v="Chlorine Edinburgh 2014"/>
    <s v="Biddy is 24. Biddy is a hopeless romantic. Biddy always wanted to be a vegan. Find out what happens_x000d_when Biddy gets sectioned."/>
    <n v="2000"/>
    <n v="2142"/>
    <x v="0"/>
    <x v="1"/>
    <x v="1"/>
    <n v="1404641289"/>
    <n v="1402049289"/>
    <b v="0"/>
    <n v="67"/>
    <b v="1"/>
    <s v="theater/plays"/>
    <n v="107"/>
    <n v="31.970099999999999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x v="0"/>
    <n v="1405727304"/>
    <n v="1403135304"/>
    <b v="0"/>
    <n v="18"/>
    <b v="1"/>
    <s v="theater/plays"/>
    <n v="211"/>
    <n v="58.611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x v="1"/>
    <n v="1469998680"/>
    <n v="1466710358"/>
    <b v="0"/>
    <n v="21"/>
    <b v="1"/>
    <s v="theater/plays"/>
    <n v="124"/>
    <n v="29.428599999999999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x v="0"/>
    <n v="1465196400"/>
    <n v="1462841990"/>
    <b v="0"/>
    <n v="40"/>
    <b v="1"/>
    <s v="theater/plays"/>
    <n v="109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x v="0"/>
    <n v="1444264372"/>
    <n v="1442536372"/>
    <b v="0"/>
    <n v="78"/>
    <b v="1"/>
    <s v="theater/plays"/>
    <n v="104"/>
    <n v="199.16669999999999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x v="1"/>
    <n v="1411858862"/>
    <n v="1409266862"/>
    <b v="0"/>
    <n v="26"/>
    <b v="1"/>
    <s v="theater/plays"/>
    <n v="100"/>
    <n v="115.38460000000001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x v="0"/>
    <n v="1425099540"/>
    <n v="1424280938"/>
    <b v="0"/>
    <n v="14"/>
    <b v="1"/>
    <s v="theater/plays"/>
    <n v="130"/>
    <n v="46.42860000000000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x v="0"/>
    <n v="1480579140"/>
    <n v="1478030325"/>
    <b v="0"/>
    <n v="44"/>
    <b v="1"/>
    <s v="theater/plays"/>
    <n v="104"/>
    <n v="70.568200000000004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x v="0"/>
    <n v="1460935800"/>
    <n v="1459999656"/>
    <b v="0"/>
    <n v="9"/>
    <b v="1"/>
    <s v="theater/plays"/>
    <n v="100"/>
    <n v="22.22220000000000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x v="1"/>
    <n v="1429813800"/>
    <n v="1427363645"/>
    <b v="0"/>
    <n v="30"/>
    <b v="1"/>
    <s v="theater/plays"/>
    <n v="120"/>
    <n v="159.4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x v="0"/>
    <n v="1414284180"/>
    <n v="1410558948"/>
    <b v="0"/>
    <n v="45"/>
    <b v="1"/>
    <s v="theater/plays"/>
    <n v="100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x v="0"/>
    <n v="1400875307"/>
    <n v="1398283307"/>
    <b v="0"/>
    <n v="56"/>
    <b v="1"/>
    <s v="theater/plays"/>
    <n v="101"/>
    <n v="72.053600000000003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x v="3"/>
    <n v="1459978200"/>
    <n v="1458416585"/>
    <b v="0"/>
    <n v="46"/>
    <b v="1"/>
    <s v="theater/plays"/>
    <n v="107"/>
    <n v="63.695700000000002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x v="1"/>
    <n v="1455408000"/>
    <n v="1454638202"/>
    <b v="0"/>
    <n v="34"/>
    <b v="1"/>
    <s v="theater/plays"/>
    <n v="138"/>
    <n v="28.411799999999999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x v="0"/>
    <n v="1425495563"/>
    <n v="1422903563"/>
    <b v="0"/>
    <n v="98"/>
    <b v="1"/>
    <s v="theater/plays"/>
    <n v="101"/>
    <n v="103.21429999999999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x v="1"/>
    <n v="1450051200"/>
    <n v="1447594176"/>
    <b v="0"/>
    <n v="46"/>
    <b v="1"/>
    <s v="theater/plays"/>
    <n v="109"/>
    <n v="71.152199999999993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x v="0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x v="0"/>
    <n v="1423119540"/>
    <n v="1421252084"/>
    <b v="0"/>
    <n v="76"/>
    <b v="1"/>
    <s v="theater/plays"/>
    <n v="104"/>
    <n v="81.776300000000006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x v="0"/>
    <n v="1412434136"/>
    <n v="1409669336"/>
    <b v="0"/>
    <n v="104"/>
    <b v="1"/>
    <s v="theater/plays"/>
    <n v="103"/>
    <n v="297.02980000000002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x v="0"/>
    <n v="1411264800"/>
    <n v="1409620903"/>
    <b v="0"/>
    <n v="87"/>
    <b v="1"/>
    <s v="theater/plays"/>
    <n v="108"/>
    <n v="46.60920000000000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x v="1"/>
    <n v="1404314952"/>
    <n v="1401722952"/>
    <b v="0"/>
    <n v="29"/>
    <b v="1"/>
    <s v="theater/plays"/>
    <n v="100"/>
    <n v="51.7241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x v="1"/>
    <n v="1425142800"/>
    <n v="1422983847"/>
    <b v="0"/>
    <n v="51"/>
    <b v="1"/>
    <s v="theater/plays"/>
    <n v="103"/>
    <n v="40.2941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x v="1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x v="1"/>
    <n v="1406760101"/>
    <n v="1404168101"/>
    <b v="0"/>
    <n v="72"/>
    <b v="1"/>
    <s v="theater/plays"/>
    <n v="109"/>
    <n v="30.1526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x v="0"/>
    <n v="1408383153"/>
    <n v="1405791153"/>
    <b v="0"/>
    <n v="21"/>
    <b v="1"/>
    <s v="theater/plays"/>
    <n v="100"/>
    <n v="95.238100000000003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x v="0"/>
    <n v="1454709600"/>
    <n v="1452520614"/>
    <b v="0"/>
    <n v="42"/>
    <b v="1"/>
    <s v="theater/plays"/>
    <n v="110"/>
    <n v="52.214300000000001"/>
    <x v="1"/>
    <x v="6"/>
  </r>
  <r>
    <n v="3433"/>
    <s v="The Dybbuk"/>
    <s v="death&amp;pretzels presents their first Chicago based project:_x000d_The Dybbuk by S. Ansky"/>
    <n v="9500"/>
    <n v="9525"/>
    <x v="0"/>
    <x v="0"/>
    <x v="0"/>
    <n v="1402974000"/>
    <n v="1400290255"/>
    <b v="0"/>
    <n v="71"/>
    <b v="1"/>
    <s v="theater/plays"/>
    <n v="100"/>
    <n v="134.1549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x v="0"/>
    <n v="1404983269"/>
    <n v="1402391269"/>
    <b v="0"/>
    <n v="168"/>
    <b v="1"/>
    <s v="theater/plays"/>
    <n v="106"/>
    <n v="62.827399999999997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x v="0"/>
    <n v="1470538800"/>
    <n v="1469112493"/>
    <b v="0"/>
    <n v="19"/>
    <b v="1"/>
    <s v="theater/plays"/>
    <n v="112"/>
    <n v="58.947400000000002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x v="0"/>
    <n v="1408638480"/>
    <n v="1406811593"/>
    <b v="0"/>
    <n v="37"/>
    <b v="1"/>
    <s v="theater/plays"/>
    <n v="106"/>
    <n v="143.1081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x v="0"/>
    <n v="1440003820"/>
    <n v="1437411820"/>
    <b v="0"/>
    <n v="36"/>
    <b v="1"/>
    <s v="theater/plays"/>
    <n v="101"/>
    <n v="84.166700000000006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x v="1"/>
    <n v="1430600400"/>
    <n v="1428358567"/>
    <b v="0"/>
    <n v="14"/>
    <b v="1"/>
    <s v="theater/plays"/>
    <n v="104"/>
    <n v="186.07140000000001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x v="0"/>
    <n v="1453179540"/>
    <n v="1452030730"/>
    <b v="0"/>
    <n v="18"/>
    <b v="1"/>
    <s v="theater/plays"/>
    <n v="135"/>
    <n v="89.785600000000002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x v="0"/>
    <n v="1405095300"/>
    <n v="1403146628"/>
    <b v="0"/>
    <n v="82"/>
    <b v="1"/>
    <s v="theater/plays"/>
    <n v="105"/>
    <n v="64.157600000000002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x v="0"/>
    <n v="1447445820"/>
    <n v="1445077121"/>
    <b v="0"/>
    <n v="43"/>
    <b v="1"/>
    <s v="theater/plays"/>
    <n v="103"/>
    <n v="59.651200000000003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x v="0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x v="0"/>
    <n v="1410266146"/>
    <n v="1407674146"/>
    <b v="0"/>
    <n v="45"/>
    <b v="1"/>
    <s v="theater/plays"/>
    <n v="186"/>
    <n v="41.22220000000000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x v="2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x v="1"/>
    <n v="1445604236"/>
    <n v="1443185036"/>
    <b v="0"/>
    <n v="31"/>
    <b v="1"/>
    <s v="theater/plays"/>
    <n v="100"/>
    <n v="64.51609999999999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x v="1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x v="0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x v="0"/>
    <n v="1418784689"/>
    <n v="1416192689"/>
    <b v="0"/>
    <n v="45"/>
    <b v="1"/>
    <s v="theater/plays"/>
    <n v="110"/>
    <n v="51.22220000000000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x v="0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x v="1"/>
    <n v="1427990071"/>
    <n v="1422809671"/>
    <b v="0"/>
    <n v="39"/>
    <b v="1"/>
    <s v="theater/plays"/>
    <n v="152"/>
    <n v="19.487200000000001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x v="0"/>
    <n v="1429636927"/>
    <n v="1427304127"/>
    <b v="0"/>
    <n v="16"/>
    <b v="1"/>
    <s v="theater/plays"/>
    <n v="101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x v="0"/>
    <n v="1406087940"/>
    <n v="1404141626"/>
    <b v="0"/>
    <n v="37"/>
    <b v="1"/>
    <s v="theater/plays"/>
    <n v="153"/>
    <n v="41.4054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x v="1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x v="1"/>
    <n v="1406825159"/>
    <n v="1404233159"/>
    <b v="0"/>
    <n v="21"/>
    <b v="1"/>
    <s v="theater/plays"/>
    <n v="101"/>
    <n v="33.57139999999999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x v="0"/>
    <n v="1476381627"/>
    <n v="1473789627"/>
    <b v="0"/>
    <n v="69"/>
    <b v="1"/>
    <s v="theater/plays"/>
    <n v="101"/>
    <n v="145.86959999999999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x v="0"/>
    <n v="1406876340"/>
    <n v="1404190567"/>
    <b v="0"/>
    <n v="16"/>
    <b v="1"/>
    <s v="theater/plays"/>
    <n v="191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x v="0"/>
    <n v="1423720740"/>
    <n v="1421081857"/>
    <b v="0"/>
    <n v="55"/>
    <b v="1"/>
    <s v="theater/plays"/>
    <n v="140"/>
    <n v="50.981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x v="0"/>
    <n v="1422937620"/>
    <n v="1420606303"/>
    <b v="0"/>
    <n v="27"/>
    <b v="1"/>
    <s v="theater/plays"/>
    <n v="124"/>
    <n v="45.036999999999999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x v="1"/>
    <n v="1463743860"/>
    <n v="1461151860"/>
    <b v="0"/>
    <n v="36"/>
    <b v="1"/>
    <s v="theater/plays"/>
    <n v="126"/>
    <n v="17.52779999999999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x v="1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x v="0"/>
    <n v="1477710000"/>
    <n v="1475248279"/>
    <b v="0"/>
    <n v="12"/>
    <b v="1"/>
    <s v="theater/plays"/>
    <n v="139"/>
    <n v="57.916699999999999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x v="0"/>
    <n v="1436551200"/>
    <n v="1435181628"/>
    <b v="0"/>
    <n v="17"/>
    <b v="1"/>
    <s v="theater/plays"/>
    <n v="202"/>
    <n v="29.7059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x v="5"/>
    <n v="1476158340"/>
    <n v="1472594585"/>
    <b v="0"/>
    <n v="114"/>
    <b v="1"/>
    <s v="theater/plays"/>
    <n v="103"/>
    <n v="90.684200000000004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x v="0"/>
    <n v="1471921637"/>
    <n v="1469329637"/>
    <b v="0"/>
    <n v="93"/>
    <b v="1"/>
    <s v="theater/plays"/>
    <n v="102"/>
    <n v="55.012700000000002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x v="1"/>
    <n v="1439136000"/>
    <n v="1436972472"/>
    <b v="0"/>
    <n v="36"/>
    <b v="1"/>
    <s v="theater/plays"/>
    <n v="103"/>
    <n v="57.22220000000000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x v="0"/>
    <n v="1461108450"/>
    <n v="1455928050"/>
    <b v="0"/>
    <n v="61"/>
    <b v="1"/>
    <s v="theater/plays"/>
    <n v="127"/>
    <n v="72.950800000000001"/>
    <x v="1"/>
    <x v="6"/>
  </r>
  <r>
    <n v="3467"/>
    <s v="Venus in Fur, Los Angeles."/>
    <s v="Venus in Fur, By David Ives."/>
    <n v="3000"/>
    <n v="3030"/>
    <x v="0"/>
    <x v="0"/>
    <x v="0"/>
    <n v="1426864032"/>
    <n v="1424275632"/>
    <b v="0"/>
    <n v="47"/>
    <b v="1"/>
    <s v="theater/plays"/>
    <n v="101"/>
    <n v="64.46810000000000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x v="0"/>
    <n v="1474426800"/>
    <n v="1471976529"/>
    <b v="0"/>
    <n v="17"/>
    <b v="1"/>
    <s v="theater/plays"/>
    <n v="122"/>
    <n v="716.35289999999998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x v="0"/>
    <n v="1461857045"/>
    <n v="1459265045"/>
    <b v="0"/>
    <n v="63"/>
    <b v="1"/>
    <s v="theater/plays"/>
    <n v="113"/>
    <n v="50.396799999999999"/>
    <x v="1"/>
    <x v="6"/>
  </r>
  <r>
    <n v="3470"/>
    <s v="She Kills Monsters"/>
    <s v="The New Artist's Circle is a theatre company dedicated to bringing the arts to young people."/>
    <n v="250"/>
    <n v="375"/>
    <x v="0"/>
    <x v="0"/>
    <x v="0"/>
    <n v="1468618680"/>
    <n v="1465345902"/>
    <b v="0"/>
    <n v="9"/>
    <b v="1"/>
    <s v="theater/plays"/>
    <n v="150"/>
    <n v="41.666699999999999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x v="1"/>
    <n v="1409515200"/>
    <n v="1405971690"/>
    <b v="0"/>
    <n v="30"/>
    <b v="1"/>
    <s v="theater/plays"/>
    <n v="215"/>
    <n v="35.7667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x v="0"/>
    <n v="1415253540"/>
    <n v="1413432331"/>
    <b v="0"/>
    <n v="23"/>
    <b v="1"/>
    <s v="theater/plays"/>
    <n v="102"/>
    <n v="88.739099999999993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x v="0"/>
    <n v="1426883220"/>
    <n v="1425067296"/>
    <b v="0"/>
    <n v="33"/>
    <b v="1"/>
    <s v="theater/plays"/>
    <n v="100"/>
    <n v="148.48480000000001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x v="1"/>
    <n v="1469016131"/>
    <n v="1466424131"/>
    <b v="0"/>
    <n v="39"/>
    <b v="1"/>
    <s v="theater/plays"/>
    <n v="101"/>
    <n v="51.794899999999998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x v="1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x v="0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x v="0"/>
    <n v="1431831600"/>
    <n v="1430761243"/>
    <b v="0"/>
    <n v="39"/>
    <b v="1"/>
    <s v="theater/plays"/>
    <n v="115"/>
    <n v="53.230800000000002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x v="0"/>
    <n v="1426539600"/>
    <n v="1424296822"/>
    <b v="0"/>
    <n v="57"/>
    <b v="1"/>
    <s v="theater/plays"/>
    <n v="113"/>
    <n v="39.596499999999999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x v="1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x v="0"/>
    <n v="1436562000"/>
    <n v="1434440227"/>
    <b v="0"/>
    <n v="13"/>
    <b v="1"/>
    <s v="theater/plays"/>
    <n v="143"/>
    <n v="164.61539999999999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x v="2"/>
    <n v="1420178188"/>
    <n v="1418709388"/>
    <b v="0"/>
    <n v="95"/>
    <b v="1"/>
    <s v="theater/plays"/>
    <n v="119"/>
    <n v="125.0526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x v="1"/>
    <n v="1404671466"/>
    <n v="1402079466"/>
    <b v="0"/>
    <n v="80"/>
    <b v="1"/>
    <s v="theater/plays"/>
    <n v="138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x v="0"/>
    <n v="1404403381"/>
    <n v="1401811381"/>
    <b v="0"/>
    <n v="133"/>
    <b v="1"/>
    <s v="theater/plays"/>
    <n v="160"/>
    <n v="40.28569999999999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x v="0"/>
    <n v="1466014499"/>
    <n v="1463422499"/>
    <b v="0"/>
    <n v="44"/>
    <b v="1"/>
    <s v="theater/plays"/>
    <n v="114"/>
    <n v="64.909099999999995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x v="0"/>
    <n v="1454431080"/>
    <n v="1451839080"/>
    <b v="0"/>
    <n v="30"/>
    <b v="1"/>
    <s v="theater/plays"/>
    <n v="101"/>
    <n v="55.333300000000001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x v="0"/>
    <n v="1433314740"/>
    <n v="1430600401"/>
    <b v="0"/>
    <n v="56"/>
    <b v="1"/>
    <s v="theater/plays"/>
    <n v="155"/>
    <n v="83.142899999999997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x v="1"/>
    <n v="1435185252"/>
    <n v="1432593252"/>
    <b v="0"/>
    <n v="66"/>
    <b v="1"/>
    <s v="theater/plays"/>
    <n v="128"/>
    <n v="38.712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x v="0"/>
    <n v="1429286400"/>
    <n v="1427221560"/>
    <b v="0"/>
    <n v="29"/>
    <b v="1"/>
    <s v="theater/plays"/>
    <n v="121"/>
    <n v="125.3793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x v="1"/>
    <n v="1400965200"/>
    <n v="1398352531"/>
    <b v="0"/>
    <n v="72"/>
    <b v="1"/>
    <s v="theater/plays"/>
    <n v="113"/>
    <n v="78.263900000000007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x v="0"/>
    <n v="1460574924"/>
    <n v="1457982924"/>
    <b v="0"/>
    <n v="27"/>
    <b v="1"/>
    <s v="theater/plays"/>
    <n v="128"/>
    <n v="47.22220000000000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x v="0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x v="0"/>
    <n v="1445818397"/>
    <n v="1442794397"/>
    <b v="0"/>
    <n v="35"/>
    <b v="1"/>
    <s v="theater/plays"/>
    <n v="105"/>
    <n v="114.292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x v="0"/>
    <n v="1408252260"/>
    <n v="1406580436"/>
    <b v="0"/>
    <n v="29"/>
    <b v="1"/>
    <s v="theater/plays"/>
    <n v="100"/>
    <n v="51.7241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x v="0"/>
    <n v="1480140000"/>
    <n v="1479186575"/>
    <b v="0"/>
    <n v="13"/>
    <b v="1"/>
    <s v="theater/plays"/>
    <n v="100"/>
    <n v="30.769200000000001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x v="5"/>
    <n v="1414862280"/>
    <n v="1412360309"/>
    <b v="0"/>
    <n v="72"/>
    <b v="1"/>
    <s v="theater/plays"/>
    <n v="107"/>
    <n v="74.2082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x v="0"/>
    <n v="1473625166"/>
    <n v="1470169166"/>
    <b v="0"/>
    <n v="78"/>
    <b v="1"/>
    <s v="theater/plays"/>
    <n v="124"/>
    <n v="47.846200000000003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x v="0"/>
    <n v="1464904800"/>
    <n v="1463852904"/>
    <b v="0"/>
    <n v="49"/>
    <b v="1"/>
    <s v="theater/plays"/>
    <n v="109"/>
    <n v="34.408200000000001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x v="5"/>
    <n v="1464471840"/>
    <n v="1459309704"/>
    <b v="0"/>
    <n v="42"/>
    <b v="1"/>
    <s v="theater/plays"/>
    <n v="102"/>
    <n v="40.238100000000003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x v="0"/>
    <n v="1435733940"/>
    <n v="1431046325"/>
    <b v="0"/>
    <n v="35"/>
    <b v="1"/>
    <s v="theater/plays"/>
    <n v="106"/>
    <n v="60.28569999999999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x v="0"/>
    <n v="1457326740"/>
    <n v="1455919438"/>
    <b v="0"/>
    <n v="42"/>
    <b v="1"/>
    <s v="theater/plays"/>
    <n v="106"/>
    <n v="25.3095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x v="1"/>
    <n v="1441995595"/>
    <n v="1439835595"/>
    <b v="0"/>
    <n v="42"/>
    <b v="1"/>
    <s v="theater/plays"/>
    <n v="101"/>
    <n v="35.952399999999997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x v="0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x v="1"/>
    <n v="1469359728"/>
    <n v="1466767728"/>
    <b v="0"/>
    <n v="38"/>
    <b v="1"/>
    <s v="theater/plays"/>
    <n v="108"/>
    <n v="70.763199999999998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x v="0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d_Four writers._x000d_Four new takes._x000d__x000d_The Four Disgracers comes to the stage to launch a new theatre group, Ixion."/>
    <n v="2500"/>
    <n v="2594"/>
    <x v="0"/>
    <x v="0"/>
    <x v="0"/>
    <n v="1399953600"/>
    <n v="1398983245"/>
    <b v="0"/>
    <n v="39"/>
    <b v="1"/>
    <s v="theater/plays"/>
    <n v="104"/>
    <n v="66.512799999999999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x v="0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x v="0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x v="1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x v="0"/>
    <n v="1416545700"/>
    <n v="1415392666"/>
    <b v="0"/>
    <n v="33"/>
    <b v="1"/>
    <s v="theater/plays"/>
    <n v="106"/>
    <n v="96.666700000000006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x v="0"/>
    <n v="1404312846"/>
    <n v="1402584846"/>
    <b v="0"/>
    <n v="15"/>
    <b v="1"/>
    <s v="theater/plays"/>
    <n v="101"/>
    <n v="60.333300000000001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x v="1"/>
    <n v="1415385000"/>
    <n v="1413406695"/>
    <b v="0"/>
    <n v="19"/>
    <b v="1"/>
    <s v="theater/plays"/>
    <n v="101"/>
    <n v="79.8947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x v="1"/>
    <n v="1429789992"/>
    <n v="1424609592"/>
    <b v="0"/>
    <n v="17"/>
    <b v="1"/>
    <s v="theater/plays"/>
    <n v="100"/>
    <n v="58.8235000000000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x v="0"/>
    <n v="1401857940"/>
    <n v="1400725112"/>
    <b v="0"/>
    <n v="44"/>
    <b v="1"/>
    <s v="theater/plays"/>
    <n v="118"/>
    <n v="75.340900000000005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x v="0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x v="0"/>
    <n v="1433097171"/>
    <n v="1430505171"/>
    <b v="0"/>
    <n v="46"/>
    <b v="1"/>
    <s v="theater/plays"/>
    <n v="103"/>
    <n v="66.956500000000005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x v="0"/>
    <n v="1410145200"/>
    <n v="1407197670"/>
    <b v="0"/>
    <n v="11"/>
    <b v="1"/>
    <s v="theater/plays"/>
    <n v="100"/>
    <n v="227.27269999999999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x v="1"/>
    <n v="1404471600"/>
    <n v="1401910634"/>
    <b v="0"/>
    <n v="13"/>
    <b v="1"/>
    <s v="theater/plays"/>
    <n v="100"/>
    <n v="307.6922999999999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x v="0"/>
    <n v="1412259660"/>
    <n v="1410461299"/>
    <b v="0"/>
    <n v="33"/>
    <b v="1"/>
    <s v="theater/plays"/>
    <n v="110"/>
    <n v="50.020899999999997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x v="1"/>
    <n v="1425478950"/>
    <n v="1422886950"/>
    <b v="0"/>
    <n v="28"/>
    <b v="1"/>
    <s v="theater/plays"/>
    <n v="101"/>
    <n v="72.392899999999997"/>
    <x v="1"/>
    <x v="6"/>
  </r>
  <r>
    <n v="3520"/>
    <s v="Protocols"/>
    <s v="Help us to bring &quot;Protocols&quot; at the 2015 Camden Fringe. The most controversial play of the year."/>
    <n v="2000"/>
    <n v="2015"/>
    <x v="0"/>
    <x v="1"/>
    <x v="1"/>
    <n v="1441547220"/>
    <n v="1439322412"/>
    <b v="0"/>
    <n v="21"/>
    <b v="1"/>
    <s v="theater/plays"/>
    <n v="101"/>
    <n v="95.952399999999997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x v="0"/>
    <n v="1411980020"/>
    <n v="1409388020"/>
    <b v="0"/>
    <n v="13"/>
    <b v="1"/>
    <s v="theater/plays"/>
    <n v="169"/>
    <n v="45.615400000000001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x v="1"/>
    <n v="1442311560"/>
    <n v="1439924246"/>
    <b v="0"/>
    <n v="34"/>
    <b v="1"/>
    <s v="theater/plays"/>
    <n v="100"/>
    <n v="41.0294000000000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x v="1"/>
    <n v="1474844400"/>
    <n v="1469871148"/>
    <b v="0"/>
    <n v="80"/>
    <b v="1"/>
    <s v="theater/plays"/>
    <n v="114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x v="0"/>
    <n v="1410580800"/>
    <n v="1409336373"/>
    <b v="0"/>
    <n v="74"/>
    <b v="1"/>
    <s v="theater/plays"/>
    <n v="102"/>
    <n v="137.2432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x v="0"/>
    <n v="1439136000"/>
    <n v="1438188106"/>
    <b v="0"/>
    <n v="7"/>
    <b v="1"/>
    <s v="theater/plays"/>
    <n v="106"/>
    <n v="75.7142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x v="0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x v="0"/>
    <n v="1436587140"/>
    <n v="1434069205"/>
    <b v="0"/>
    <n v="86"/>
    <b v="1"/>
    <s v="theater/plays"/>
    <n v="117"/>
    <n v="81.569800000000001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x v="1"/>
    <n v="1484740918"/>
    <n v="1483012918"/>
    <b v="0"/>
    <n v="37"/>
    <b v="1"/>
    <s v="theater/plays"/>
    <n v="101"/>
    <n v="45.108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x v="0"/>
    <n v="1436749200"/>
    <n v="1434997018"/>
    <b v="0"/>
    <n v="18"/>
    <b v="1"/>
    <s v="theater/plays"/>
    <n v="132"/>
    <n v="36.666699999999999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x v="1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x v="0"/>
    <n v="1467301334"/>
    <n v="1464709334"/>
    <b v="0"/>
    <n v="26"/>
    <b v="1"/>
    <s v="theater/plays"/>
    <n v="128"/>
    <n v="49.230800000000002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x v="0"/>
    <n v="1411012740"/>
    <n v="1409667827"/>
    <b v="0"/>
    <n v="27"/>
    <b v="1"/>
    <s v="theater/plays"/>
    <n v="119"/>
    <n v="42.296300000000002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x v="0"/>
    <n v="1447269367"/>
    <n v="1444673767"/>
    <b v="0"/>
    <n v="8"/>
    <b v="1"/>
    <s v="theater/plays"/>
    <n v="126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x v="0"/>
    <n v="1443711623"/>
    <n v="1440687623"/>
    <b v="0"/>
    <n v="204"/>
    <b v="1"/>
    <s v="theater/plays"/>
    <n v="156"/>
    <n v="38.284300000000002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x v="1"/>
    <n v="1443808800"/>
    <n v="1441120910"/>
    <b v="0"/>
    <n v="46"/>
    <b v="1"/>
    <s v="theater/plays"/>
    <n v="103"/>
    <n v="44.847799999999999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x v="1"/>
    <n v="1450612740"/>
    <n v="1448040425"/>
    <b v="0"/>
    <n v="17"/>
    <b v="1"/>
    <s v="theater/plays"/>
    <n v="153"/>
    <n v="13.529400000000001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x v="5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x v="1"/>
    <n v="1471428340"/>
    <n v="1469009140"/>
    <b v="0"/>
    <n v="83"/>
    <b v="1"/>
    <s v="theater/plays"/>
    <n v="128"/>
    <n v="30.951799999999999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x v="0"/>
    <n v="1473358122"/>
    <n v="1471543722"/>
    <b v="0"/>
    <n v="13"/>
    <b v="1"/>
    <s v="theater/plays"/>
    <n v="120"/>
    <n v="55.230800000000002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x v="1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x v="1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x v="0"/>
    <n v="1410099822"/>
    <n v="1404915822"/>
    <b v="0"/>
    <n v="85"/>
    <b v="1"/>
    <s v="theater/plays"/>
    <n v="102"/>
    <n v="66.152900000000002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x v="3"/>
    <n v="1435255659"/>
    <n v="1432663659"/>
    <b v="0"/>
    <n v="29"/>
    <b v="1"/>
    <s v="theater/plays"/>
    <n v="105"/>
    <n v="54.137900000000002"/>
    <x v="1"/>
    <x v="6"/>
  </r>
  <r>
    <n v="3544"/>
    <s v="Gruoch, or Lady Macbeth"/>
    <s v="Death &amp; Pretzels presents the world premiere of Paul Pasulka's Gruoch, or Lady Macbeth"/>
    <n v="2500"/>
    <n v="2500"/>
    <x v="0"/>
    <x v="0"/>
    <x v="0"/>
    <n v="1425758257"/>
    <n v="1423166257"/>
    <b v="0"/>
    <n v="24"/>
    <b v="1"/>
    <s v="theater/plays"/>
    <n v="100"/>
    <n v="104.16670000000001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x v="0"/>
    <n v="1428780159"/>
    <n v="1426188159"/>
    <b v="0"/>
    <n v="8"/>
    <b v="1"/>
    <s v="theater/plays"/>
    <n v="100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x v="0"/>
    <n v="1427860740"/>
    <n v="1426002684"/>
    <b v="0"/>
    <n v="19"/>
    <b v="1"/>
    <s v="theater/plays"/>
    <n v="102"/>
    <n v="59.21050000000000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x v="0"/>
    <n v="1463198340"/>
    <n v="1461117201"/>
    <b v="0"/>
    <n v="336"/>
    <b v="1"/>
    <s v="theater/plays"/>
    <n v="114"/>
    <n v="119.1763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x v="0"/>
    <n v="1457139600"/>
    <n v="1455230214"/>
    <b v="0"/>
    <n v="13"/>
    <b v="1"/>
    <s v="theater/plays"/>
    <n v="102"/>
    <n v="164.61539999999999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x v="1"/>
    <n v="1441358873"/>
    <n v="1438939673"/>
    <b v="0"/>
    <n v="42"/>
    <b v="1"/>
    <s v="theater/plays"/>
    <n v="102"/>
    <n v="24.28569999999999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x v="1"/>
    <n v="1462224398"/>
    <n v="1459632398"/>
    <b v="0"/>
    <n v="64"/>
    <b v="1"/>
    <s v="theater/plays"/>
    <n v="105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x v="0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x v="1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x v="0"/>
    <n v="1439337600"/>
    <n v="1436575280"/>
    <b v="0"/>
    <n v="104"/>
    <b v="1"/>
    <s v="theater/plays"/>
    <n v="106"/>
    <n v="56.20190000000000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x v="0"/>
    <n v="1423674000"/>
    <n v="1421025159"/>
    <b v="0"/>
    <n v="53"/>
    <b v="1"/>
    <s v="theater/plays"/>
    <n v="113"/>
    <n v="107.002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x v="3"/>
    <n v="1479382594"/>
    <n v="1476786994"/>
    <b v="0"/>
    <n v="14"/>
    <b v="1"/>
    <s v="theater/plays"/>
    <n v="100"/>
    <n v="171.42859999999999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x v="1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x v="0"/>
    <n v="1399271911"/>
    <n v="1396334311"/>
    <b v="0"/>
    <n v="558"/>
    <b v="1"/>
    <s v="theater/plays"/>
    <n v="100"/>
    <n v="179.27600000000001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x v="1"/>
    <n v="1435352400"/>
    <n v="1431718575"/>
    <b v="0"/>
    <n v="22"/>
    <b v="1"/>
    <s v="theater/plays"/>
    <n v="144"/>
    <n v="22.909099999999999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x v="2"/>
    <n v="1438333080"/>
    <n v="1436408308"/>
    <b v="0"/>
    <n v="24"/>
    <b v="1"/>
    <s v="theater/plays"/>
    <n v="104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x v="5"/>
    <n v="1432694700"/>
    <n v="1429651266"/>
    <b v="0"/>
    <n v="74"/>
    <b v="1"/>
    <s v="theater/plays"/>
    <n v="108"/>
    <n v="46.8919"/>
    <x v="1"/>
    <x v="6"/>
  </r>
  <r>
    <n v="3561"/>
    <s v="How You Kiss Me... at FringeNYC 2015"/>
    <s v="How You Kiss Me Is Not How I Like To Be Kissed_x000d__x000d_a new play by Dan Giles_x000d__x000d_coming to FringeNYC 2015_x000d__x000d_www.howyoukissme.com"/>
    <n v="2500"/>
    <n v="2560"/>
    <x v="0"/>
    <x v="0"/>
    <x v="0"/>
    <n v="1438799760"/>
    <n v="1437236378"/>
    <b v="0"/>
    <n v="54"/>
    <b v="1"/>
    <s v="theater/plays"/>
    <n v="102"/>
    <n v="47.407400000000003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x v="1"/>
    <n v="1457906400"/>
    <n v="1457115427"/>
    <b v="0"/>
    <n v="31"/>
    <b v="1"/>
    <s v="theater/plays"/>
    <n v="149"/>
    <n v="15.129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x v="1"/>
    <n v="1470078000"/>
    <n v="1467648456"/>
    <b v="0"/>
    <n v="25"/>
    <b v="1"/>
    <s v="theater/plays"/>
    <n v="105"/>
    <n v="21.097999999999999"/>
    <x v="1"/>
    <x v="6"/>
  </r>
  <r>
    <n v="3564"/>
    <s v="The Pillowman Aberdeen"/>
    <s v="Multi Award-Winng play THE PILLOWMAN coming to the Arts Centre Theatre, Aberdeen"/>
    <n v="1000"/>
    <n v="1005"/>
    <x v="0"/>
    <x v="1"/>
    <x v="1"/>
    <n v="1444060800"/>
    <n v="1440082649"/>
    <b v="0"/>
    <n v="17"/>
    <b v="1"/>
    <s v="theater/plays"/>
    <n v="101"/>
    <n v="59.117600000000003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x v="0"/>
    <n v="1420048208"/>
    <n v="1417456208"/>
    <b v="0"/>
    <n v="12"/>
    <b v="1"/>
    <s v="theater/plays"/>
    <n v="131"/>
    <n v="97.916700000000006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x v="1"/>
    <n v="1422015083"/>
    <n v="1419423083"/>
    <b v="0"/>
    <n v="38"/>
    <b v="1"/>
    <s v="theater/plays"/>
    <n v="105"/>
    <n v="55.131599999999999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x v="1"/>
    <n v="1433964444"/>
    <n v="1431372444"/>
    <b v="0"/>
    <n v="41"/>
    <b v="1"/>
    <s v="theater/plays"/>
    <n v="109"/>
    <n v="26.5366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x v="0"/>
    <n v="1410975994"/>
    <n v="1408383994"/>
    <b v="0"/>
    <n v="19"/>
    <b v="1"/>
    <s v="theater/plays"/>
    <n v="111"/>
    <n v="58.421100000000003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x v="0"/>
    <n v="1420734696"/>
    <n v="1418142696"/>
    <b v="0"/>
    <n v="41"/>
    <b v="1"/>
    <s v="theater/plays"/>
    <n v="100"/>
    <n v="122.53660000000001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x v="0"/>
    <n v="1420009200"/>
    <n v="1417593483"/>
    <b v="0"/>
    <n v="26"/>
    <b v="1"/>
    <s v="theater/plays"/>
    <n v="114"/>
    <n v="87.961500000000001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x v="1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x v="1"/>
    <n v="1434894082"/>
    <n v="1432302082"/>
    <b v="0"/>
    <n v="9"/>
    <b v="1"/>
    <s v="theater/plays"/>
    <n v="100"/>
    <n v="55.555599999999998"/>
    <x v="1"/>
    <x v="6"/>
  </r>
  <r>
    <n v="3573"/>
    <s v="Licensed To Ill"/>
    <s v="London based theatre makers collaborating to create a new show about the history of HipHop."/>
    <n v="3000"/>
    <n v="3084"/>
    <x v="0"/>
    <x v="1"/>
    <x v="1"/>
    <n v="1415440846"/>
    <n v="1412845246"/>
    <b v="0"/>
    <n v="78"/>
    <b v="1"/>
    <s v="theater/plays"/>
    <n v="103"/>
    <n v="39.538499999999999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x v="0"/>
    <n v="1415921848"/>
    <n v="1413326248"/>
    <b v="0"/>
    <n v="45"/>
    <b v="1"/>
    <s v="theater/plays"/>
    <n v="106"/>
    <n v="136.77780000000001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x v="0"/>
    <n v="1470887940"/>
    <n v="1468176527"/>
    <b v="0"/>
    <n v="102"/>
    <b v="1"/>
    <s v="theater/plays"/>
    <n v="101"/>
    <n v="99.343100000000007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x v="0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x v="0"/>
    <n v="1430029680"/>
    <n v="1427741583"/>
    <b v="0"/>
    <n v="27"/>
    <b v="1"/>
    <s v="theater/plays"/>
    <n v="130"/>
    <n v="28.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x v="1"/>
    <n v="1462037777"/>
    <n v="1459445777"/>
    <b v="0"/>
    <n v="37"/>
    <b v="1"/>
    <s v="theater/plays"/>
    <n v="100"/>
    <n v="40.545900000000003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x v="1"/>
    <n v="1459444656"/>
    <n v="1456856256"/>
    <b v="0"/>
    <n v="14"/>
    <b v="1"/>
    <s v="theater/plays"/>
    <n v="100"/>
    <n v="35.71430000000000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x v="0"/>
    <n v="1425185940"/>
    <n v="1421900022"/>
    <b v="0"/>
    <n v="27"/>
    <b v="1"/>
    <s v="theater/plays"/>
    <n v="114"/>
    <n v="37.963000000000001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x v="1"/>
    <n v="1406719110"/>
    <n v="1405509510"/>
    <b v="0"/>
    <n v="45"/>
    <b v="1"/>
    <s v="theater/plays"/>
    <n v="100"/>
    <n v="33.333300000000001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x v="0"/>
    <n v="1459822682"/>
    <n v="1458613082"/>
    <b v="0"/>
    <n v="49"/>
    <b v="1"/>
    <s v="theater/plays"/>
    <n v="287"/>
    <n v="58.57139999999999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x v="0"/>
    <n v="1460970805"/>
    <n v="1455790405"/>
    <b v="0"/>
    <n v="24"/>
    <b v="1"/>
    <s v="theater/plays"/>
    <n v="109"/>
    <n v="135.625"/>
    <x v="1"/>
    <x v="6"/>
  </r>
  <r>
    <n v="3584"/>
    <s v="Pramkicker - Edinburgh and Beyond"/>
    <s v="Critically-acclaimed Old Trunk are back with their new play. _x000d_PRAMKICKER. _x000d__x000d_Written by Sadie Hasler &amp; directed by Sarah Mayhew."/>
    <n v="3000"/>
    <n v="3465"/>
    <x v="0"/>
    <x v="1"/>
    <x v="1"/>
    <n v="1436772944"/>
    <n v="1434180944"/>
    <b v="0"/>
    <n v="112"/>
    <b v="1"/>
    <s v="theater/plays"/>
    <n v="116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x v="0"/>
    <n v="1419181890"/>
    <n v="1416589890"/>
    <b v="0"/>
    <n v="23"/>
    <b v="1"/>
    <s v="theater/plays"/>
    <n v="119"/>
    <n v="176.08699999999999"/>
    <x v="1"/>
    <x v="6"/>
  </r>
  <r>
    <n v="3586"/>
    <s v="Actors &amp; Musicians who are Blind or Autistic"/>
    <s v="See Theatre In A New Light"/>
    <n v="7500"/>
    <n v="8207"/>
    <x v="0"/>
    <x v="0"/>
    <x v="0"/>
    <n v="1474649070"/>
    <n v="1469465070"/>
    <b v="0"/>
    <n v="54"/>
    <b v="1"/>
    <s v="theater/plays"/>
    <n v="109"/>
    <n v="151.98150000000001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x v="1"/>
    <n v="1467054000"/>
    <n v="1463144254"/>
    <b v="0"/>
    <n v="28"/>
    <b v="1"/>
    <s v="theater/plays"/>
    <n v="127"/>
    <n v="22.607099999999999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x v="1"/>
    <n v="1430348400"/>
    <n v="1428436410"/>
    <b v="0"/>
    <n v="11"/>
    <b v="1"/>
    <s v="theater/plays"/>
    <n v="101"/>
    <n v="18.27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x v="0"/>
    <n v="1432654347"/>
    <n v="1430494347"/>
    <b v="0"/>
    <n v="62"/>
    <b v="1"/>
    <s v="theater/plays"/>
    <n v="128"/>
    <n v="82.25809999999999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x v="1"/>
    <n v="1413792034"/>
    <n v="1411200034"/>
    <b v="0"/>
    <n v="73"/>
    <b v="1"/>
    <s v="theater/plays"/>
    <n v="100"/>
    <n v="68.534199999999998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x v="0"/>
    <n v="1422075540"/>
    <n v="1419979544"/>
    <b v="0"/>
    <n v="18"/>
    <b v="1"/>
    <s v="theater/plays"/>
    <n v="175"/>
    <n v="68.055599999999998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x v="0"/>
    <n v="1423630740"/>
    <n v="1418673307"/>
    <b v="0"/>
    <n v="35"/>
    <b v="1"/>
    <s v="theater/plays"/>
    <n v="127"/>
    <n v="72.7142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x v="0"/>
    <n v="1420489560"/>
    <n v="1417469639"/>
    <b v="0"/>
    <n v="43"/>
    <b v="1"/>
    <s v="theater/plays"/>
    <n v="111"/>
    <n v="77.1860000000000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x v="0"/>
    <n v="1472952982"/>
    <n v="1470792982"/>
    <b v="0"/>
    <n v="36"/>
    <b v="1"/>
    <s v="theater/plays"/>
    <n v="126"/>
    <n v="55.972200000000001"/>
    <x v="1"/>
    <x v="6"/>
  </r>
  <r>
    <n v="3595"/>
    <s v="The Flu Season"/>
    <s v="A new theatre company staging Will Eno's The Flu Season in Seattle"/>
    <n v="2600"/>
    <n v="3081"/>
    <x v="0"/>
    <x v="0"/>
    <x v="0"/>
    <n v="1426229940"/>
    <n v="1423959123"/>
    <b v="0"/>
    <n v="62"/>
    <b v="1"/>
    <s v="theater/plays"/>
    <n v="119"/>
    <n v="49.6935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x v="5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x v="0"/>
    <n v="1456984740"/>
    <n v="1455717790"/>
    <b v="0"/>
    <n v="33"/>
    <b v="1"/>
    <s v="theater/plays"/>
    <n v="103"/>
    <n v="77.7273"/>
    <x v="1"/>
    <x v="6"/>
  </r>
  <r>
    <n v="3598"/>
    <s v="Cinderella"/>
    <s v="River City Theatre Company needs your support as we embark on our thirteenth production, CINDERELLA!"/>
    <n v="1000"/>
    <n v="1101"/>
    <x v="0"/>
    <x v="0"/>
    <x v="0"/>
    <n v="1409720340"/>
    <n v="1408129822"/>
    <b v="0"/>
    <n v="27"/>
    <b v="1"/>
    <s v="theater/plays"/>
    <n v="110"/>
    <n v="40.77779999999999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x v="0"/>
    <n v="1440892800"/>
    <n v="1438715077"/>
    <b v="0"/>
    <n v="17"/>
    <b v="1"/>
    <s v="theater/plays"/>
    <n v="202"/>
    <n v="59.411799999999999"/>
    <x v="1"/>
    <x v="6"/>
  </r>
  <r>
    <n v="3600"/>
    <s v="Pariah"/>
    <s v="The First Play From The Man Who Brought You The Black James Bond!"/>
    <n v="10"/>
    <n v="13"/>
    <x v="0"/>
    <x v="0"/>
    <x v="0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x v="1"/>
    <n v="1421452682"/>
    <n v="1418860682"/>
    <b v="0"/>
    <n v="53"/>
    <b v="1"/>
    <s v="theater/plays"/>
    <n v="104"/>
    <n v="39.377400000000002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x v="0"/>
    <n v="1463520479"/>
    <n v="1458336479"/>
    <b v="0"/>
    <n v="49"/>
    <b v="1"/>
    <s v="theater/plays"/>
    <n v="100"/>
    <n v="81.673500000000004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x v="0"/>
    <n v="1446759880"/>
    <n v="1444164280"/>
    <b v="0"/>
    <n v="57"/>
    <b v="1"/>
    <s v="theater/plays"/>
    <n v="171"/>
    <n v="44.912300000000002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x v="0"/>
    <n v="1461913140"/>
    <n v="1461370956"/>
    <b v="0"/>
    <n v="69"/>
    <b v="1"/>
    <s v="theater/plays"/>
    <n v="113"/>
    <n v="49.058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x v="1"/>
    <n v="1455390126"/>
    <n v="1452798126"/>
    <b v="0"/>
    <n v="15"/>
    <b v="1"/>
    <s v="theater/plays"/>
    <n v="184"/>
    <n v="30.666699999999999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x v="1"/>
    <n v="1471185057"/>
    <n v="1468593057"/>
    <b v="0"/>
    <n v="64"/>
    <b v="1"/>
    <s v="theater/plays"/>
    <n v="130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x v="1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x v="1"/>
    <n v="1466172000"/>
    <n v="1463418090"/>
    <b v="0"/>
    <n v="27"/>
    <b v="1"/>
    <s v="theater/plays"/>
    <n v="100"/>
    <n v="29.6296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x v="1"/>
    <n v="1459378085"/>
    <n v="1456789685"/>
    <b v="0"/>
    <n v="21"/>
    <b v="1"/>
    <s v="theater/plays"/>
    <n v="153"/>
    <n v="143.0952000000000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x v="1"/>
    <n v="1439806936"/>
    <n v="1437214936"/>
    <b v="0"/>
    <n v="31"/>
    <b v="1"/>
    <s v="theater/plays"/>
    <n v="162"/>
    <n v="52.354799999999997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x v="1"/>
    <n v="1428483201"/>
    <n v="1425891201"/>
    <b v="0"/>
    <n v="51"/>
    <b v="1"/>
    <s v="theater/plays"/>
    <n v="136"/>
    <n v="66.666700000000006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x v="5"/>
    <n v="1402334811"/>
    <n v="1401470811"/>
    <b v="0"/>
    <n v="57"/>
    <b v="1"/>
    <s v="theater/plays"/>
    <n v="144"/>
    <n v="126.66670000000001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x v="0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x v="0"/>
    <n v="1434675616"/>
    <n v="1432083616"/>
    <b v="0"/>
    <n v="71"/>
    <b v="1"/>
    <s v="theater/plays"/>
    <n v="101"/>
    <n v="35.49300000000000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x v="1"/>
    <n v="1449756896"/>
    <n v="1447164896"/>
    <b v="0"/>
    <n v="72"/>
    <b v="1"/>
    <s v="theater/plays"/>
    <n v="107"/>
    <n v="37.083300000000001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x v="1"/>
    <n v="1426801664"/>
    <n v="1424213264"/>
    <b v="0"/>
    <n v="45"/>
    <b v="1"/>
    <s v="theater/plays"/>
    <n v="125"/>
    <n v="69.333299999999994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x v="1"/>
    <n v="1488240000"/>
    <n v="1486996729"/>
    <b v="0"/>
    <n v="51"/>
    <b v="1"/>
    <s v="theater/plays"/>
    <n v="119"/>
    <n v="17.254899999999999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x v="1"/>
    <n v="1433343850"/>
    <n v="1430751850"/>
    <b v="0"/>
    <n v="56"/>
    <b v="1"/>
    <s v="theater/plays"/>
    <n v="101"/>
    <n v="36.07139999999999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x v="0"/>
    <n v="1479592800"/>
    <n v="1476760226"/>
    <b v="0"/>
    <n v="17"/>
    <b v="1"/>
    <s v="theater/plays"/>
    <n v="113"/>
    <n v="66.470600000000005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x v="0"/>
    <n v="1425528000"/>
    <n v="1422916261"/>
    <b v="0"/>
    <n v="197"/>
    <b v="1"/>
    <s v="theater/plays"/>
    <n v="105"/>
    <n v="56.066000000000003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x v="0"/>
    <n v="1475269200"/>
    <n v="1473200844"/>
    <b v="0"/>
    <n v="70"/>
    <b v="1"/>
    <s v="theater/plays"/>
    <n v="110"/>
    <n v="47.028599999999997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x v="0"/>
    <n v="1411874580"/>
    <n v="1409030371"/>
    <b v="0"/>
    <n v="21"/>
    <b v="1"/>
    <s v="theater/plays"/>
    <n v="100"/>
    <n v="47.666200000000003"/>
    <x v="1"/>
    <x v="6"/>
  </r>
  <r>
    <n v="3623"/>
    <s v="Since I've Been Here"/>
    <s v="An original play exploring the complications of romantic relationships in all forms."/>
    <n v="2500"/>
    <n v="3000"/>
    <x v="0"/>
    <x v="0"/>
    <x v="0"/>
    <n v="1406358000"/>
    <n v="1404841270"/>
    <b v="0"/>
    <n v="34"/>
    <b v="1"/>
    <s v="theater/plays"/>
    <n v="120"/>
    <n v="88.235299999999995"/>
    <x v="1"/>
    <x v="6"/>
  </r>
  <r>
    <n v="3624"/>
    <s v="&quot;The Next Event&quot;"/>
    <s v="â€œThe Event of a Lifetimeâ€¦â€_x000d__x000d_After the books stopped selling, and family disappears..the next event is closer than expected for him."/>
    <n v="3000"/>
    <n v="3148"/>
    <x v="0"/>
    <x v="0"/>
    <x v="0"/>
    <n v="1471977290"/>
    <n v="1466793290"/>
    <b v="0"/>
    <n v="39"/>
    <b v="1"/>
    <s v="theater/plays"/>
    <n v="105"/>
    <n v="80.7179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x v="1"/>
    <n v="1435851577"/>
    <n v="1433259577"/>
    <b v="0"/>
    <n v="78"/>
    <b v="1"/>
    <s v="theater/plays"/>
    <n v="103"/>
    <n v="39.487200000000001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x v="1"/>
    <n v="1408204857"/>
    <n v="1406390457"/>
    <b v="0"/>
    <n v="48"/>
    <b v="1"/>
    <s v="theater/plays"/>
    <n v="102"/>
    <n v="84.854200000000006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x v="0"/>
    <n v="1463803140"/>
    <n v="1459446487"/>
    <b v="0"/>
    <n v="29"/>
    <b v="1"/>
    <s v="theater/plays"/>
    <n v="100"/>
    <n v="68.965500000000006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x v="0"/>
    <n v="1450040396"/>
    <n v="1444852796"/>
    <b v="0"/>
    <n v="0"/>
    <b v="0"/>
    <s v="theater/musical"/>
    <n v="0"/>
    <s v="no backers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x v="0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x v="1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x v="0"/>
    <n v="1411444740"/>
    <n v="1409335497"/>
    <b v="0"/>
    <n v="59"/>
    <b v="0"/>
    <s v="theater/musical"/>
    <n v="51"/>
    <n v="147.88140000000001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x v="1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d_The classic film, characters and music you love, on stage, LIVE!"/>
    <n v="5000"/>
    <n v="1762"/>
    <x v="2"/>
    <x v="0"/>
    <x v="0"/>
    <n v="1479517200"/>
    <n v="1475765867"/>
    <b v="0"/>
    <n v="31"/>
    <b v="0"/>
    <s v="theater/musical"/>
    <n v="35"/>
    <n v="56.838700000000003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x v="5"/>
    <n v="1484366340"/>
    <n v="1480219174"/>
    <b v="0"/>
    <n v="18"/>
    <b v="0"/>
    <s v="theater/musical"/>
    <n v="4"/>
    <n v="176.9444"/>
    <x v="1"/>
    <x v="40"/>
  </r>
  <r>
    <n v="3635"/>
    <s v="Mary's Son"/>
    <s v="Mary's Son is a pop opera about Jesus and the hope he brings to all people."/>
    <n v="3500"/>
    <n v="1276"/>
    <x v="2"/>
    <x v="0"/>
    <x v="0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d_The Wizard of OZ meets HBO's OZ."/>
    <n v="150000"/>
    <n v="0"/>
    <x v="2"/>
    <x v="0"/>
    <x v="0"/>
    <n v="1442248829"/>
    <n v="1439224829"/>
    <b v="0"/>
    <n v="0"/>
    <b v="0"/>
    <s v="theater/musical"/>
    <n v="0"/>
    <s v="no backers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x v="0"/>
    <n v="1420130935"/>
    <n v="1417538935"/>
    <b v="0"/>
    <n v="14"/>
    <b v="0"/>
    <s v="theater/musical"/>
    <n v="31"/>
    <n v="66.142899999999997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x v="5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x v="0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d__x000d_We're producing a project for young adults and could use your help."/>
    <n v="1000"/>
    <n v="55"/>
    <x v="2"/>
    <x v="0"/>
    <x v="0"/>
    <n v="1431283530"/>
    <n v="1428691530"/>
    <b v="0"/>
    <n v="3"/>
    <b v="0"/>
    <s v="theater/musical"/>
    <n v="6"/>
    <n v="18.333300000000001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x v="0"/>
    <n v="1412485200"/>
    <n v="1410966179"/>
    <b v="0"/>
    <n v="0"/>
    <b v="0"/>
    <s v="theater/musical"/>
    <n v="0"/>
    <s v="no backers"/>
    <x v="1"/>
    <x v="40"/>
  </r>
  <r>
    <n v="3642"/>
    <s v="My own musical"/>
    <s v="All the world's a stage..._x000d_It is my biggest dream to perform my own, selfcreated musical with lots of kids as big as I am able to."/>
    <n v="700"/>
    <n v="15"/>
    <x v="2"/>
    <x v="12"/>
    <x v="3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x v="0"/>
    <n v="1447734439"/>
    <n v="1444274839"/>
    <b v="0"/>
    <n v="0"/>
    <b v="0"/>
    <s v="theater/musical"/>
    <n v="0"/>
    <s v="no backers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x v="0"/>
    <n v="1457413140"/>
    <n v="1454996887"/>
    <b v="0"/>
    <n v="12"/>
    <b v="0"/>
    <s v="theater/musical"/>
    <n v="16"/>
    <n v="68.416700000000006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x v="5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x v="0"/>
    <n v="1434497400"/>
    <n v="1431770802"/>
    <b v="0"/>
    <n v="8"/>
    <b v="0"/>
    <s v="theater/musical"/>
    <n v="5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x v="1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x v="0"/>
    <n v="1412492445"/>
    <n v="1409900445"/>
    <b v="0"/>
    <n v="73"/>
    <b v="1"/>
    <s v="theater/plays"/>
    <n v="100"/>
    <n v="550.0411000000000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x v="5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x v="1"/>
    <n v="1454412584"/>
    <n v="1452598184"/>
    <b v="0"/>
    <n v="17"/>
    <b v="1"/>
    <s v="theater/plays"/>
    <n v="100"/>
    <n v="29.411799999999999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x v="0"/>
    <n v="1407686340"/>
    <n v="1404833442"/>
    <b v="0"/>
    <n v="9"/>
    <b v="1"/>
    <s v="theater/plays"/>
    <n v="104"/>
    <n v="57.77779999999999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x v="5"/>
    <n v="1472097540"/>
    <n v="1471188502"/>
    <b v="0"/>
    <n v="17"/>
    <b v="1"/>
    <s v="theater/plays"/>
    <n v="251"/>
    <n v="44.235300000000002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x v="1"/>
    <n v="1438764207"/>
    <n v="1436172207"/>
    <b v="0"/>
    <n v="33"/>
    <b v="1"/>
    <s v="theater/plays"/>
    <n v="101"/>
    <n v="60.909100000000002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x v="1"/>
    <n v="1459702800"/>
    <n v="1457690386"/>
    <b v="0"/>
    <n v="38"/>
    <b v="1"/>
    <s v="theater/plays"/>
    <n v="174"/>
    <n v="68.842100000000002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x v="0"/>
    <n v="1437202740"/>
    <n v="1434654998"/>
    <b v="0"/>
    <n v="79"/>
    <b v="1"/>
    <s v="theater/plays"/>
    <n v="116"/>
    <n v="73.582300000000004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x v="11"/>
    <n v="1485989940"/>
    <n v="1483393836"/>
    <b v="0"/>
    <n v="46"/>
    <b v="1"/>
    <s v="theater/plays"/>
    <n v="106"/>
    <n v="115.0217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x v="7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x v="0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x v="0"/>
    <n v="1426775940"/>
    <n v="1424414350"/>
    <b v="0"/>
    <n v="13"/>
    <b v="1"/>
    <s v="theater/plays"/>
    <n v="102"/>
    <n v="235.461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x v="1"/>
    <n v="1419368925"/>
    <n v="1417208925"/>
    <b v="0"/>
    <n v="22"/>
    <b v="1"/>
    <s v="theater/plays"/>
    <n v="100"/>
    <n v="11.36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x v="0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x v="5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x v="1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x v="0"/>
    <n v="1466056689"/>
    <n v="1464847089"/>
    <b v="0"/>
    <n v="19"/>
    <b v="1"/>
    <s v="theater/plays"/>
    <n v="109"/>
    <n v="46.052599999999998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x v="3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x v="0"/>
    <n v="1406185200"/>
    <n v="1404337382"/>
    <b v="0"/>
    <n v="38"/>
    <b v="1"/>
    <s v="theater/plays"/>
    <n v="100"/>
    <n v="31.57890000000000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x v="1"/>
    <n v="1437261419"/>
    <n v="1434669419"/>
    <b v="0"/>
    <n v="58"/>
    <b v="1"/>
    <s v="theater/plays"/>
    <n v="103"/>
    <n v="53.363999999999997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x v="0"/>
    <n v="1437676380"/>
    <n v="1435670452"/>
    <b v="0"/>
    <n v="28"/>
    <b v="1"/>
    <s v="theater/plays"/>
    <n v="104"/>
    <n v="36.964300000000001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x v="1"/>
    <n v="1434039137"/>
    <n v="1431447137"/>
    <b v="0"/>
    <n v="17"/>
    <b v="1"/>
    <s v="theater/plays"/>
    <n v="138"/>
    <n v="81.2941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x v="1"/>
    <n v="1433113200"/>
    <n v="1431951611"/>
    <b v="0"/>
    <n v="12"/>
    <b v="1"/>
    <s v="theater/plays"/>
    <n v="110"/>
    <n v="20.083300000000001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x v="0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x v="1"/>
    <n v="1411771384"/>
    <n v="1409179384"/>
    <b v="0"/>
    <n v="57"/>
    <b v="1"/>
    <s v="theater/plays"/>
    <n v="102"/>
    <n v="53.438600000000001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x v="1"/>
    <n v="1415191920"/>
    <n v="1412233497"/>
    <b v="0"/>
    <n v="114"/>
    <b v="1"/>
    <s v="theater/plays"/>
    <n v="114"/>
    <n v="39.868400000000001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x v="3"/>
    <n v="1472936229"/>
    <n v="1467752229"/>
    <b v="0"/>
    <n v="31"/>
    <b v="1"/>
    <s v="theater/plays"/>
    <n v="100"/>
    <n v="145.16130000000001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x v="1"/>
    <n v="1463353200"/>
    <n v="1462285182"/>
    <b v="0"/>
    <n v="3"/>
    <b v="1"/>
    <s v="theater/plays"/>
    <n v="140"/>
    <n v="23.333300000000001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x v="0"/>
    <n v="1410550484"/>
    <n v="1408995284"/>
    <b v="0"/>
    <n v="16"/>
    <b v="1"/>
    <s v="theater/plays"/>
    <n v="129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x v="0"/>
    <n v="1404359940"/>
    <n v="1402580818"/>
    <b v="0"/>
    <n v="199"/>
    <b v="1"/>
    <s v="theater/plays"/>
    <n v="103"/>
    <n v="62.052799999999998"/>
    <x v="1"/>
    <x v="6"/>
  </r>
  <r>
    <n v="3678"/>
    <s v="Some big Some bang"/>
    <s v="The Ugly Collective takes Some big Some bang to the Underbelly Venues at the Edinburgh Fringe!"/>
    <n v="2000"/>
    <n v="2050"/>
    <x v="0"/>
    <x v="1"/>
    <x v="1"/>
    <n v="1433076298"/>
    <n v="1430052298"/>
    <b v="0"/>
    <n v="31"/>
    <b v="1"/>
    <s v="theater/plays"/>
    <n v="103"/>
    <n v="66.129000000000005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x v="0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x v="0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x v="0"/>
    <n v="1452872290"/>
    <n v="1452008290"/>
    <b v="0"/>
    <n v="18"/>
    <b v="1"/>
    <s v="theater/plays"/>
    <n v="112"/>
    <n v="62.166699999999999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x v="0"/>
    <n v="1402901940"/>
    <n v="1399998418"/>
    <b v="0"/>
    <n v="67"/>
    <b v="1"/>
    <s v="theater/plays"/>
    <n v="139"/>
    <n v="62.328400000000002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x v="0"/>
    <n v="1476931696"/>
    <n v="1474339696"/>
    <b v="0"/>
    <n v="66"/>
    <b v="1"/>
    <s v="theater/plays"/>
    <n v="111"/>
    <n v="58.78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x v="0"/>
    <n v="1441167586"/>
    <n v="1438575586"/>
    <b v="0"/>
    <n v="23"/>
    <b v="1"/>
    <s v="theater/plays"/>
    <n v="139"/>
    <n v="45.347799999999999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x v="0"/>
    <n v="1400533200"/>
    <n v="1398348859"/>
    <b v="0"/>
    <n v="126"/>
    <b v="1"/>
    <s v="theater/plays"/>
    <n v="106"/>
    <n v="41.944400000000002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x v="0"/>
    <n v="1440820740"/>
    <n v="1439567660"/>
    <b v="0"/>
    <n v="6"/>
    <b v="1"/>
    <s v="theater/plays"/>
    <n v="101"/>
    <n v="59.166699999999999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x v="0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x v="1"/>
    <n v="1407524004"/>
    <n v="1404932004"/>
    <b v="0"/>
    <n v="39"/>
    <b v="1"/>
    <s v="theater/plays"/>
    <n v="109"/>
    <n v="83.974400000000003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x v="0"/>
    <n v="1434925500"/>
    <n v="1432410639"/>
    <b v="0"/>
    <n v="62"/>
    <b v="1"/>
    <s v="theater/plays"/>
    <n v="118"/>
    <n v="57.258099999999999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x v="0"/>
    <n v="1417101683"/>
    <n v="1414506083"/>
    <b v="0"/>
    <n v="31"/>
    <b v="1"/>
    <s v="theater/plays"/>
    <n v="120"/>
    <n v="58.064500000000002"/>
    <x v="1"/>
    <x v="6"/>
  </r>
  <r>
    <n v="3691"/>
    <s v="Most Dangerous Man in America (WEB DuBois) by Amiri  Baraka"/>
    <s v="World Premiere of last play written by Amiri Baraka"/>
    <n v="40000"/>
    <n v="51184"/>
    <x v="0"/>
    <x v="0"/>
    <x v="0"/>
    <n v="1425272340"/>
    <n v="1421426929"/>
    <b v="0"/>
    <n v="274"/>
    <b v="1"/>
    <s v="theater/plays"/>
    <n v="128"/>
    <n v="186.80289999999999"/>
    <x v="1"/>
    <x v="6"/>
  </r>
  <r>
    <n v="3692"/>
    <s v="An Evening With Durang"/>
    <s v="Help us independently produce two great comedies by Christopher Durang."/>
    <n v="1000"/>
    <n v="1260"/>
    <x v="0"/>
    <x v="0"/>
    <x v="0"/>
    <n v="1411084800"/>
    <n v="1410304179"/>
    <b v="0"/>
    <n v="17"/>
    <b v="1"/>
    <s v="theater/plays"/>
    <n v="126"/>
    <n v="74.11759999999999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x v="1"/>
    <n v="1448922600"/>
    <n v="1446352529"/>
    <b v="0"/>
    <n v="14"/>
    <b v="1"/>
    <s v="theater/plays"/>
    <n v="129"/>
    <n v="30.714300000000001"/>
    <x v="1"/>
    <x v="6"/>
  </r>
  <r>
    <n v="3694"/>
    <s v="Three Christs - Presented at Dixon Place"/>
    <s v="A new play exploring themes of reverence, belief, and certainty. _x000d_&quot;Because what is is, and what is cannot not be...&quot;"/>
    <n v="3500"/>
    <n v="3760"/>
    <x v="0"/>
    <x v="0"/>
    <x v="0"/>
    <n v="1465178400"/>
    <n v="1461985967"/>
    <b v="0"/>
    <n v="60"/>
    <b v="1"/>
    <s v="theater/plays"/>
    <n v="107"/>
    <n v="62.666699999999999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x v="0"/>
    <n v="1421009610"/>
    <n v="1419281610"/>
    <b v="0"/>
    <n v="33"/>
    <b v="1"/>
    <s v="theater/plays"/>
    <n v="100"/>
    <n v="121.36360000000001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x v="1"/>
    <n v="1423838916"/>
    <n v="1418654916"/>
    <b v="0"/>
    <n v="78"/>
    <b v="1"/>
    <s v="theater/plays"/>
    <n v="155"/>
    <n v="39.743600000000001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x v="1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x v="0"/>
    <n v="1456946487"/>
    <n v="1454354487"/>
    <b v="0"/>
    <n v="136"/>
    <b v="1"/>
    <s v="theater/plays"/>
    <n v="111"/>
    <n v="40.632399999999997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x v="0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x v="0"/>
    <n v="1412092800"/>
    <n v="1409493800"/>
    <b v="0"/>
    <n v="18"/>
    <b v="1"/>
    <s v="theater/plays"/>
    <n v="121"/>
    <n v="33.666699999999999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x v="1"/>
    <n v="1433422793"/>
    <n v="1430830793"/>
    <b v="0"/>
    <n v="39"/>
    <b v="1"/>
    <s v="theater/plays"/>
    <n v="100"/>
    <n v="38.58970000000000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x v="1"/>
    <n v="1468191540"/>
    <n v="1464958484"/>
    <b v="0"/>
    <n v="21"/>
    <b v="1"/>
    <s v="theater/plays"/>
    <n v="109"/>
    <n v="155.95240000000001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x v="0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x v="1"/>
    <n v="1464712394"/>
    <n v="1459528394"/>
    <b v="0"/>
    <n v="27"/>
    <b v="1"/>
    <s v="theater/plays"/>
    <n v="136"/>
    <n v="15.148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x v="0"/>
    <n v="1403546400"/>
    <n v="1401714114"/>
    <b v="0"/>
    <n v="35"/>
    <b v="1"/>
    <s v="theater/plays"/>
    <n v="103"/>
    <n v="83.57139999999999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x v="0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x v="0"/>
    <n v="1469165160"/>
    <n v="1467335378"/>
    <b v="0"/>
    <n v="23"/>
    <b v="1"/>
    <s v="theater/plays"/>
    <n v="186"/>
    <n v="80.869600000000005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x v="0"/>
    <n v="1404444286"/>
    <n v="1403234686"/>
    <b v="0"/>
    <n v="39"/>
    <b v="1"/>
    <s v="theater/plays"/>
    <n v="300"/>
    <n v="53.846200000000003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x v="1"/>
    <n v="1403715546"/>
    <n v="1401123546"/>
    <b v="0"/>
    <n v="35"/>
    <b v="1"/>
    <s v="theater/plays"/>
    <n v="108"/>
    <n v="30.928599999999999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x v="0"/>
    <n v="1428068988"/>
    <n v="1425908988"/>
    <b v="0"/>
    <n v="27"/>
    <b v="1"/>
    <s v="theater/plays"/>
    <n v="141"/>
    <n v="67.962999999999994"/>
    <x v="1"/>
    <x v="6"/>
  </r>
  <r>
    <n v="3711"/>
    <s v="The Youth Shakespeare Project 2014"/>
    <s v="Two teachers and twenty kids bring one of Shakespeare's plays to life!"/>
    <n v="500"/>
    <n v="570"/>
    <x v="0"/>
    <x v="0"/>
    <x v="0"/>
    <n v="1402848000"/>
    <n v="1400606573"/>
    <b v="0"/>
    <n v="21"/>
    <b v="1"/>
    <s v="theater/plays"/>
    <n v="114"/>
    <n v="27.142900000000001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x v="0"/>
    <n v="1433055540"/>
    <n v="1431230867"/>
    <b v="0"/>
    <n v="104"/>
    <b v="1"/>
    <s v="theater/plays"/>
    <n v="154"/>
    <n v="110.86539999999999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x v="0"/>
    <n v="1465062166"/>
    <n v="1463334166"/>
    <b v="0"/>
    <n v="19"/>
    <b v="1"/>
    <s v="theater/plays"/>
    <n v="102"/>
    <n v="106.8421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x v="0"/>
    <n v="1432612740"/>
    <n v="1429881667"/>
    <b v="0"/>
    <n v="97"/>
    <b v="1"/>
    <s v="theater/plays"/>
    <n v="102"/>
    <n v="105.5155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x v="1"/>
    <n v="1427806320"/>
    <n v="1422834819"/>
    <b v="0"/>
    <n v="27"/>
    <b v="1"/>
    <s v="theater/plays"/>
    <n v="103"/>
    <n v="132.96299999999999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x v="0"/>
    <n v="1453411109"/>
    <n v="1450819109"/>
    <b v="0"/>
    <n v="24"/>
    <b v="1"/>
    <s v="theater/plays"/>
    <n v="156"/>
    <n v="51.916699999999999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x v="1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x v="1"/>
    <n v="1425057075"/>
    <n v="1422465075"/>
    <b v="0"/>
    <n v="46"/>
    <b v="1"/>
    <s v="theater/plays"/>
    <n v="239"/>
    <n v="26.021699999999999"/>
    <x v="1"/>
    <x v="6"/>
  </r>
  <r>
    <n v="3719"/>
    <s v="Corium"/>
    <s v="A new piece of physical theatre about love, regret and longing."/>
    <n v="200"/>
    <n v="420"/>
    <x v="0"/>
    <x v="1"/>
    <x v="1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x v="0"/>
    <n v="1435881006"/>
    <n v="1433980206"/>
    <b v="0"/>
    <n v="40"/>
    <b v="1"/>
    <s v="theater/plays"/>
    <n v="105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x v="0"/>
    <n v="1415230084"/>
    <n v="1413412084"/>
    <b v="0"/>
    <n v="44"/>
    <b v="1"/>
    <s v="theater/plays"/>
    <n v="101"/>
    <n v="114.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x v="5"/>
    <n v="1455231540"/>
    <n v="1452614847"/>
    <b v="0"/>
    <n v="35"/>
    <b v="1"/>
    <s v="theater/plays"/>
    <n v="111"/>
    <n v="47.6571"/>
    <x v="1"/>
    <x v="6"/>
  </r>
  <r>
    <n v="3723"/>
    <s v="Beauty and the Beast"/>
    <s v="Saltmine Theatre Company present Beauty and the Beast:"/>
    <n v="4500"/>
    <n v="4592"/>
    <x v="0"/>
    <x v="1"/>
    <x v="1"/>
    <n v="1417374262"/>
    <n v="1414778662"/>
    <b v="0"/>
    <n v="63"/>
    <b v="1"/>
    <s v="theater/plays"/>
    <n v="102"/>
    <n v="72.888900000000007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x v="1"/>
    <n v="1462402800"/>
    <n v="1459856860"/>
    <b v="0"/>
    <n v="89"/>
    <b v="1"/>
    <s v="theater/plays"/>
    <n v="103"/>
    <n v="49.545499999999997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x v="1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x v="0"/>
    <n v="1461963600"/>
    <n v="1459567371"/>
    <b v="0"/>
    <n v="46"/>
    <b v="1"/>
    <s v="theater/plays"/>
    <n v="339"/>
    <n v="62.58700000000000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x v="0"/>
    <n v="1476939300"/>
    <n v="1474273294"/>
    <b v="0"/>
    <n v="33"/>
    <b v="1"/>
    <s v="theater/plays"/>
    <n v="101"/>
    <n v="61.060600000000001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x v="0"/>
    <n v="1439957176"/>
    <n v="1437365176"/>
    <b v="0"/>
    <n v="31"/>
    <b v="0"/>
    <s v="theater/plays"/>
    <n v="9"/>
    <n v="60.064500000000002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x v="0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x v="0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x v="0"/>
    <n v="1420860180"/>
    <n v="1418234646"/>
    <b v="0"/>
    <n v="12"/>
    <b v="0"/>
    <s v="theater/plays"/>
    <n v="11"/>
    <n v="51.666699999999999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x v="3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x v="0"/>
    <n v="1429396200"/>
    <n v="1428539708"/>
    <b v="0"/>
    <n v="0"/>
    <b v="0"/>
    <s v="theater/plays"/>
    <n v="0"/>
    <s v="no backers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x v="0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x v="1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x v="1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x v="0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x v="1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x v="1"/>
    <n v="1468752468"/>
    <n v="1467024468"/>
    <b v="0"/>
    <n v="8"/>
    <b v="0"/>
    <s v="theater/plays"/>
    <n v="20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x v="0"/>
    <n v="1407808438"/>
    <n v="1405217355"/>
    <b v="0"/>
    <n v="14"/>
    <b v="0"/>
    <s v="theater/plays"/>
    <n v="18"/>
    <n v="25.571400000000001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x v="0"/>
    <n v="1450389950"/>
    <n v="1447797950"/>
    <b v="0"/>
    <n v="0"/>
    <b v="0"/>
    <s v="theater/plays"/>
    <n v="0"/>
    <s v="no backers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x v="0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x v="0"/>
    <n v="1404406964"/>
    <n v="1401814964"/>
    <b v="0"/>
    <n v="0"/>
    <b v="0"/>
    <s v="theater/plays"/>
    <n v="0"/>
    <s v="no backers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x v="0"/>
    <n v="1404532740"/>
    <n v="1401823952"/>
    <b v="0"/>
    <n v="0"/>
    <b v="0"/>
    <s v="theater/plays"/>
    <n v="0"/>
    <s v="no backers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x v="0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x v="0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x v="1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x v="0"/>
    <n v="1455602340"/>
    <n v="1453827436"/>
    <b v="0"/>
    <n v="52"/>
    <b v="1"/>
    <s v="theater/musical"/>
    <n v="104"/>
    <n v="99.538499999999999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x v="0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d__x000d_#soskidsbeheard   _x000d__x000d_www.apatheplace.org"/>
    <n v="6000"/>
    <n v="6027"/>
    <x v="0"/>
    <x v="0"/>
    <x v="0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x v="0"/>
    <n v="1459641073"/>
    <n v="1454460673"/>
    <b v="0"/>
    <n v="11"/>
    <b v="1"/>
    <s v="theater/musical"/>
    <n v="133"/>
    <n v="120.5455"/>
    <x v="1"/>
    <x v="40"/>
  </r>
  <r>
    <n v="3752"/>
    <s v="POP! Community Cabaret Presents..."/>
    <s v="Welcome to POP! Community Cabaret: the &quot;friendliest mad bunch ever&quot;!_x000d_We are a cabaret group run by our community for our community."/>
    <n v="500"/>
    <n v="565"/>
    <x v="0"/>
    <x v="1"/>
    <x v="1"/>
    <n v="1476651600"/>
    <n v="1473189335"/>
    <b v="0"/>
    <n v="15"/>
    <b v="1"/>
    <s v="theater/musical"/>
    <n v="113"/>
    <n v="37.666699999999999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x v="0"/>
    <n v="1433289600"/>
    <n v="1430768800"/>
    <b v="0"/>
    <n v="30"/>
    <b v="1"/>
    <s v="theater/musical"/>
    <n v="103"/>
    <n v="172.23330000000001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x v="0"/>
    <n v="1406350740"/>
    <n v="1403125737"/>
    <b v="0"/>
    <n v="27"/>
    <b v="1"/>
    <s v="theater/musical"/>
    <n v="120"/>
    <n v="111.11109999999999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x v="1"/>
    <n v="1460753307"/>
    <n v="1458161307"/>
    <b v="0"/>
    <n v="28"/>
    <b v="1"/>
    <s v="theater/musical"/>
    <n v="130"/>
    <n v="25.464300000000001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x v="0"/>
    <n v="1402515198"/>
    <n v="1399923198"/>
    <b v="0"/>
    <n v="17"/>
    <b v="1"/>
    <s v="theater/musical"/>
    <n v="101"/>
    <n v="267.64710000000002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x v="0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x v="0"/>
    <n v="1400475600"/>
    <n v="1397819938"/>
    <b v="0"/>
    <n v="26"/>
    <b v="1"/>
    <s v="theater/musical"/>
    <n v="102"/>
    <n v="59.038499999999999"/>
    <x v="1"/>
    <x v="40"/>
  </r>
  <r>
    <n v="3759"/>
    <s v="Pared Down Productions"/>
    <s v="A production company specializing in small-scale musicals"/>
    <n v="4000"/>
    <n v="4409.7700000000004"/>
    <x v="0"/>
    <x v="0"/>
    <x v="0"/>
    <n v="1440556553"/>
    <n v="1435372553"/>
    <b v="0"/>
    <n v="88"/>
    <b v="1"/>
    <s v="theater/musical"/>
    <n v="110"/>
    <n v="50.110999999999997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x v="0"/>
    <n v="1399293386"/>
    <n v="1397133386"/>
    <b v="0"/>
    <n v="91"/>
    <b v="1"/>
    <s v="theater/musical"/>
    <n v="101"/>
    <n v="55.503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x v="1"/>
    <n v="1439247600"/>
    <n v="1434625937"/>
    <b v="0"/>
    <n v="3"/>
    <b v="1"/>
    <s v="theater/musical"/>
    <n v="100"/>
    <n v="166.66669999999999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x v="1"/>
    <n v="1438543889"/>
    <n v="1436383889"/>
    <b v="0"/>
    <n v="28"/>
    <b v="1"/>
    <s v="theater/musical"/>
    <n v="106"/>
    <n v="47.42860000000000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x v="0"/>
    <n v="1427907626"/>
    <n v="1425319226"/>
    <b v="0"/>
    <n v="77"/>
    <b v="1"/>
    <s v="theater/musical"/>
    <n v="100"/>
    <n v="64.935100000000006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x v="0"/>
    <n v="1464482160"/>
    <n v="1462824832"/>
    <b v="0"/>
    <n v="27"/>
    <b v="1"/>
    <s v="theater/musical"/>
    <n v="100"/>
    <n v="55.555599999999998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x v="0"/>
    <n v="1406745482"/>
    <n v="1404153482"/>
    <b v="0"/>
    <n v="107"/>
    <b v="1"/>
    <s v="theater/musical"/>
    <n v="113"/>
    <n v="74.224299999999999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x v="0"/>
    <n v="1404360045"/>
    <n v="1401336045"/>
    <b v="0"/>
    <n v="96"/>
    <b v="1"/>
    <s v="theater/musical"/>
    <n v="103"/>
    <n v="106.9272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x v="0"/>
    <n v="1425185940"/>
    <n v="1423960097"/>
    <b v="0"/>
    <n v="56"/>
    <b v="1"/>
    <s v="theater/musical"/>
    <n v="117"/>
    <n v="41.69639999999999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x v="0"/>
    <n v="1402594090"/>
    <n v="1400002090"/>
    <b v="0"/>
    <n v="58"/>
    <b v="1"/>
    <s v="theater/musical"/>
    <n v="108"/>
    <n v="74.24330000000000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x v="0"/>
    <n v="1460730079"/>
    <n v="1458138079"/>
    <b v="0"/>
    <n v="15"/>
    <b v="1"/>
    <s v="theater/musical"/>
    <n v="100"/>
    <n v="73.333299999999994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x v="1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x v="0"/>
    <n v="1463529600"/>
    <n v="1462307652"/>
    <b v="0"/>
    <n v="38"/>
    <b v="1"/>
    <s v="theater/musical"/>
    <n v="146"/>
    <n v="38.421100000000003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x v="0"/>
    <n v="1480399200"/>
    <n v="1478616506"/>
    <b v="0"/>
    <n v="33"/>
    <b v="1"/>
    <s v="theater/musical"/>
    <n v="110"/>
    <n v="166.96969999999999"/>
    <x v="1"/>
    <x v="40"/>
  </r>
  <r>
    <n v="3773"/>
    <s v="Dundee: A Hip-Hopera"/>
    <s v="A dramatic hip-hopera, inspired from monologues written by the performers."/>
    <n v="5000"/>
    <n v="5410"/>
    <x v="0"/>
    <x v="0"/>
    <x v="0"/>
    <n v="1479175680"/>
    <n v="1476317247"/>
    <b v="0"/>
    <n v="57"/>
    <b v="1"/>
    <s v="theater/musical"/>
    <n v="108"/>
    <n v="94.912300000000002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x v="5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x v="0"/>
    <n v="1428552000"/>
    <n v="1426199843"/>
    <b v="0"/>
    <n v="14"/>
    <b v="1"/>
    <s v="theater/musical"/>
    <n v="100"/>
    <n v="143.2143000000000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x v="0"/>
    <n v="1406854800"/>
    <n v="1403599778"/>
    <b v="0"/>
    <n v="94"/>
    <b v="1"/>
    <s v="theater/musical"/>
    <n v="107"/>
    <n v="90.819100000000006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x v="0"/>
    <n v="1411790400"/>
    <n v="1409884821"/>
    <b v="0"/>
    <n v="59"/>
    <b v="1"/>
    <s v="theater/musical"/>
    <n v="143"/>
    <n v="48.542400000000001"/>
    <x v="1"/>
    <x v="40"/>
  </r>
  <r>
    <n v="3778"/>
    <s v="Give a Puppet a Hand"/>
    <s v="Sponsor an AVENUE Q puppet for The Barn Players April 2015 production."/>
    <n v="2400"/>
    <n v="2521"/>
    <x v="0"/>
    <x v="0"/>
    <x v="0"/>
    <n v="1423942780"/>
    <n v="1418758780"/>
    <b v="0"/>
    <n v="36"/>
    <b v="1"/>
    <s v="theater/musical"/>
    <n v="105"/>
    <n v="70.027799999999999"/>
    <x v="1"/>
    <x v="40"/>
  </r>
  <r>
    <n v="3779"/>
    <s v="&quot;The Last Adam&quot; A New Musical, NYC reading"/>
    <s v="A fresh, re-telling of the Jesus story for a new generation."/>
    <n v="15000"/>
    <n v="15597"/>
    <x v="0"/>
    <x v="0"/>
    <x v="0"/>
    <n v="1459010340"/>
    <n v="1456421940"/>
    <b v="0"/>
    <n v="115"/>
    <b v="1"/>
    <s v="theater/musical"/>
    <n v="104"/>
    <n v="135.62610000000001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x v="0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x v="0"/>
    <n v="1410210685"/>
    <n v="1408050685"/>
    <b v="0"/>
    <n v="52"/>
    <b v="1"/>
    <s v="theater/musical"/>
    <n v="110"/>
    <n v="94.903800000000004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x v="1"/>
    <n v="1469401200"/>
    <n v="1466887297"/>
    <b v="0"/>
    <n v="27"/>
    <b v="1"/>
    <s v="theater/musical"/>
    <n v="102"/>
    <n v="75.370400000000004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x v="0"/>
    <n v="1458057600"/>
    <n v="1455938520"/>
    <b v="0"/>
    <n v="24"/>
    <b v="1"/>
    <s v="theater/musical"/>
    <n v="129"/>
    <n v="64.4582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x v="5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x v="1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x v="0"/>
    <n v="1464310475"/>
    <n v="1461718475"/>
    <b v="0"/>
    <n v="71"/>
    <b v="1"/>
    <s v="theater/musical"/>
    <n v="111"/>
    <n v="93.77460000000000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x v="0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d__x000d_A JEWISH GIRL FINDS HERSELF ON A UNEXPECTED TRIP TO_x000d_&quot;A SPIRITUAL EXPERIENCE&quot; !"/>
    <n v="75000"/>
    <n v="500"/>
    <x v="2"/>
    <x v="0"/>
    <x v="0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x v="1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x v="0"/>
    <n v="1479834023"/>
    <n v="1477238423"/>
    <b v="0"/>
    <n v="0"/>
    <b v="0"/>
    <s v="theater/musical"/>
    <n v="0"/>
    <s v="no backers"/>
    <x v="1"/>
    <x v="40"/>
  </r>
  <r>
    <n v="3791"/>
    <s v="Spin! at The Cumming Playhouse"/>
    <s v="Spin! is an original musical comedy-drama presented by Blue Palm Productions."/>
    <n v="1500"/>
    <n v="0"/>
    <x v="2"/>
    <x v="0"/>
    <x v="0"/>
    <n v="1404664592"/>
    <n v="1399480592"/>
    <b v="0"/>
    <n v="0"/>
    <b v="0"/>
    <s v="theater/musical"/>
    <n v="0"/>
    <s v="no backers"/>
    <x v="1"/>
    <x v="40"/>
  </r>
  <r>
    <n v="3792"/>
    <s v="BorikÃ©n: The Show"/>
    <s v="A cultural and historic journey through Puerto Rico's music and dance!"/>
    <n v="12500"/>
    <n v="35"/>
    <x v="2"/>
    <x v="0"/>
    <x v="0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x v="0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x v="1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x v="1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x v="0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x v="0"/>
    <n v="1429564165"/>
    <n v="1426972165"/>
    <b v="0"/>
    <n v="37"/>
    <b v="0"/>
    <s v="theater/musical"/>
    <n v="90"/>
    <n v="145.40539999999999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x v="0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x v="0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x v="0"/>
    <n v="1420952340"/>
    <n v="1418146883"/>
    <b v="0"/>
    <n v="16"/>
    <b v="0"/>
    <s v="theater/musical"/>
    <n v="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x v="0"/>
    <n v="1420215216"/>
    <n v="1417536816"/>
    <b v="0"/>
    <n v="9"/>
    <b v="0"/>
    <s v="theater/musical"/>
    <n v="9"/>
    <n v="47.333300000000001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x v="0"/>
    <n v="1445482906"/>
    <n v="1442890906"/>
    <b v="0"/>
    <n v="0"/>
    <b v="0"/>
    <s v="theater/musical"/>
    <n v="0"/>
    <s v="no backers"/>
    <x v="1"/>
    <x v="40"/>
  </r>
  <r>
    <n v="3803"/>
    <s v="Benjamin Button the Musical Concept Album"/>
    <s v="A fully orchestrated concept album of Benjamin Button the Musical!"/>
    <n v="12000"/>
    <n v="2358"/>
    <x v="2"/>
    <x v="0"/>
    <x v="0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x v="0"/>
    <n v="1469948400"/>
    <n v="1465172024"/>
    <b v="0"/>
    <n v="0"/>
    <b v="0"/>
    <s v="theater/musical"/>
    <n v="0"/>
    <s v="no backers"/>
    <x v="1"/>
    <x v="40"/>
  </r>
  <r>
    <n v="3805"/>
    <s v="&quot;Sounds By The River&quot; ( Original Musical)"/>
    <s v="&quot;Sounds By The River&quot; tells the story of a Detroit composer through_x000d_his music, poetry, and dance."/>
    <n v="150000"/>
    <n v="3"/>
    <x v="2"/>
    <x v="0"/>
    <x v="0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x v="2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x v="0"/>
    <n v="1428097739"/>
    <n v="1427492939"/>
    <b v="0"/>
    <n v="9"/>
    <b v="0"/>
    <s v="theater/musical"/>
    <n v="30"/>
    <n v="50.555599999999998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x v="1"/>
    <n v="1429955619"/>
    <n v="1424775219"/>
    <b v="0"/>
    <n v="24"/>
    <b v="1"/>
    <s v="theater/plays"/>
    <n v="100"/>
    <n v="41.666699999999999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x v="1"/>
    <n v="1406761200"/>
    <n v="1402403907"/>
    <b v="0"/>
    <n v="38"/>
    <b v="1"/>
    <s v="theater/plays"/>
    <n v="101"/>
    <n v="53.28949999999999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x v="0"/>
    <n v="1426965758"/>
    <n v="1424377358"/>
    <b v="0"/>
    <n v="26"/>
    <b v="1"/>
    <s v="theater/plays"/>
    <n v="122"/>
    <n v="70.230800000000002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x v="1"/>
    <n v="1464692400"/>
    <n v="1461769373"/>
    <b v="0"/>
    <n v="19"/>
    <b v="1"/>
    <s v="theater/plays"/>
    <n v="330"/>
    <n v="43.421100000000003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x v="5"/>
    <n v="1433131140"/>
    <n v="1429120908"/>
    <b v="0"/>
    <n v="11"/>
    <b v="1"/>
    <s v="theater/plays"/>
    <n v="110"/>
    <n v="199.18180000000001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x v="0"/>
    <n v="1465940580"/>
    <n v="1462603021"/>
    <b v="0"/>
    <n v="27"/>
    <b v="1"/>
    <s v="theater/plays"/>
    <n v="101"/>
    <n v="78.518100000000004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x v="0"/>
    <n v="1427860740"/>
    <n v="1424727712"/>
    <b v="0"/>
    <n v="34"/>
    <b v="1"/>
    <s v="theater/plays"/>
    <n v="140"/>
    <n v="61.8235000000000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x v="1"/>
    <n v="1440111600"/>
    <n v="1437545657"/>
    <b v="0"/>
    <n v="20"/>
    <b v="1"/>
    <s v="theater/plays"/>
    <n v="100"/>
    <n v="50.000500000000002"/>
    <x v="1"/>
    <x v="6"/>
  </r>
  <r>
    <n v="3816"/>
    <s v="AFTER LIFE: Minnesota Fringe Festival 2014"/>
    <s v="A new play by Brandon Taitt._x000d_Presented by The Theatre Cosmic. _x000d_Premiering in August at the 2014 Minnesota Fringe Festival"/>
    <n v="1500"/>
    <n v="1788.57"/>
    <x v="0"/>
    <x v="0"/>
    <x v="0"/>
    <n v="1405614823"/>
    <n v="1403022823"/>
    <b v="0"/>
    <n v="37"/>
    <b v="1"/>
    <s v="theater/plays"/>
    <n v="119"/>
    <n v="48.339700000000001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x v="0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x v="0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x v="0"/>
    <n v="1437166920"/>
    <n v="1435554104"/>
    <b v="0"/>
    <n v="26"/>
    <b v="1"/>
    <s v="theater/plays"/>
    <n v="106"/>
    <n v="40.923099999999998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x v="1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x v="0"/>
    <n v="1451881207"/>
    <n v="1449116407"/>
    <b v="0"/>
    <n v="46"/>
    <b v="1"/>
    <s v="theater/plays"/>
    <n v="105"/>
    <n v="79.543499999999995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x v="3"/>
    <n v="1453244340"/>
    <n v="1448136417"/>
    <b v="0"/>
    <n v="76"/>
    <b v="1"/>
    <s v="theater/plays"/>
    <n v="110"/>
    <n v="72.381600000000006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x v="0"/>
    <n v="1437364740"/>
    <n v="1434405044"/>
    <b v="0"/>
    <n v="41"/>
    <b v="1"/>
    <s v="theater/plays"/>
    <n v="106"/>
    <n v="64.634100000000004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x v="1"/>
    <n v="1470058860"/>
    <n v="1469026903"/>
    <b v="0"/>
    <n v="7"/>
    <b v="1"/>
    <s v="theater/plays"/>
    <n v="108"/>
    <n v="38.57139999999999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x v="0"/>
    <n v="1434505214"/>
    <n v="1432690814"/>
    <b v="0"/>
    <n v="49"/>
    <b v="1"/>
    <s v="theater/plays"/>
    <n v="105"/>
    <n v="107.5714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x v="1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x v="1"/>
    <n v="1427414400"/>
    <n v="1422656201"/>
    <b v="0"/>
    <n v="65"/>
    <b v="1"/>
    <s v="theater/plays"/>
    <n v="153"/>
    <n v="70.461500000000001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x v="0"/>
    <n v="1420033187"/>
    <n v="1414845587"/>
    <b v="0"/>
    <n v="28"/>
    <b v="1"/>
    <s v="theater/plays"/>
    <n v="100"/>
    <n v="178.57140000000001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x v="0"/>
    <n v="1472676371"/>
    <n v="1470948371"/>
    <b v="0"/>
    <n v="8"/>
    <b v="1"/>
    <s v="theater/plays"/>
    <n v="100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x v="0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x v="0"/>
    <n v="1415222545"/>
    <n v="1413404545"/>
    <b v="0"/>
    <n v="9"/>
    <b v="1"/>
    <s v="theater/plays"/>
    <n v="106"/>
    <n v="58.9011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x v="0"/>
    <n v="1455936335"/>
    <n v="1452048335"/>
    <b v="0"/>
    <n v="9"/>
    <b v="1"/>
    <s v="theater/plays"/>
    <n v="105"/>
    <n v="139.55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x v="5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x v="1"/>
    <n v="1434624067"/>
    <n v="1432032067"/>
    <b v="0"/>
    <n v="57"/>
    <b v="1"/>
    <s v="theater/plays"/>
    <n v="109"/>
    <n v="57.386000000000003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x v="1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x v="0"/>
    <n v="1470197340"/>
    <n v="1467497652"/>
    <b v="0"/>
    <n v="14"/>
    <b v="1"/>
    <s v="theater/plays"/>
    <n v="113"/>
    <n v="64.2857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x v="1"/>
    <n v="1435947758"/>
    <n v="1432837358"/>
    <b v="0"/>
    <n v="17"/>
    <b v="1"/>
    <s v="theater/plays"/>
    <n v="102"/>
    <n v="120.1176"/>
    <x v="1"/>
    <x v="6"/>
  </r>
  <r>
    <n v="3838"/>
    <s v="BlodsbrÃ¶llop pÃ¥ Fredriksdal / Blood Wedding at Fredriksdal"/>
    <s v="BlodsbrÃ¶llop - vi vill fÃ¶rverkliga vÃ¥r idÃ© om en passionerad berÃ¤ttelse i hÃ¶stfÃ¤rger - vill du?_x000d_A passionate story in autumncolours."/>
    <n v="100000"/>
    <n v="100824"/>
    <x v="0"/>
    <x v="11"/>
    <x v="9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x v="0"/>
    <n v="1438226724"/>
    <n v="1433042724"/>
    <b v="0"/>
    <n v="32"/>
    <b v="1"/>
    <s v="theater/plays"/>
    <n v="101"/>
    <n v="63.281300000000002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x v="1"/>
    <n v="1459180229"/>
    <n v="1457023829"/>
    <b v="0"/>
    <n v="3"/>
    <b v="1"/>
    <s v="theater/plays"/>
    <n v="6500"/>
    <n v="21.666699999999999"/>
    <x v="1"/>
    <x v="6"/>
  </r>
  <r>
    <n v="3841"/>
    <s v="&quot;If They Come Back&quot;"/>
    <s v="A play by award winning writer Eric Monte. _x000d_&quot;If they come back&quot; follows the lives of two teenage boys during the civil rights movement."/>
    <n v="10000"/>
    <n v="872"/>
    <x v="2"/>
    <x v="0"/>
    <x v="0"/>
    <n v="1405882287"/>
    <n v="1400698287"/>
    <b v="1"/>
    <n v="34"/>
    <b v="0"/>
    <s v="theater/plays"/>
    <n v="9"/>
    <n v="25.647099999999998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x v="1"/>
    <n v="1399809052"/>
    <n v="1397217052"/>
    <b v="1"/>
    <n v="23"/>
    <b v="0"/>
    <s v="theater/plays"/>
    <n v="22"/>
    <n v="47.695700000000002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x v="0"/>
    <n v="1401587064"/>
    <n v="1399427064"/>
    <b v="1"/>
    <n v="19"/>
    <b v="0"/>
    <s v="theater/plays"/>
    <n v="21"/>
    <n v="56.052599999999998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x v="0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d__x000d_                                A play by Frank Furino"/>
    <n v="40000"/>
    <n v="842"/>
    <x v="2"/>
    <x v="0"/>
    <x v="0"/>
    <n v="1443711774"/>
    <n v="1441119774"/>
    <b v="1"/>
    <n v="12"/>
    <b v="0"/>
    <s v="theater/plays"/>
    <n v="2"/>
    <n v="70.166700000000006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x v="0"/>
    <n v="1412405940"/>
    <n v="1409721542"/>
    <b v="1"/>
    <n v="8"/>
    <b v="0"/>
    <s v="theater/plays"/>
    <n v="3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x v="0"/>
    <n v="1437283391"/>
    <n v="1433395391"/>
    <b v="1"/>
    <n v="9"/>
    <b v="0"/>
    <s v="theater/plays"/>
    <n v="16"/>
    <n v="188.55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x v="0"/>
    <n v="1445196989"/>
    <n v="1442604989"/>
    <b v="1"/>
    <n v="43"/>
    <b v="0"/>
    <s v="theater/plays"/>
    <n v="16"/>
    <n v="49.51160000000000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x v="3"/>
    <n v="1434047084"/>
    <n v="1431455084"/>
    <b v="1"/>
    <n v="28"/>
    <b v="0"/>
    <s v="theater/plays"/>
    <n v="7"/>
    <n v="75.464299999999994"/>
    <x v="1"/>
    <x v="6"/>
  </r>
  <r>
    <n v="3850"/>
    <s v="The Vagina Monologues 2015"/>
    <s v="V-Day is a global activist movement to end violence against women and girls."/>
    <n v="1000"/>
    <n v="38"/>
    <x v="2"/>
    <x v="0"/>
    <x v="0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x v="1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x v="0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x v="0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x v="0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d_ABOUT FAMILY, AMBITION, LOVE AND GREED"/>
    <n v="1000"/>
    <n v="25"/>
    <x v="2"/>
    <x v="0"/>
    <x v="0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x v="0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d_is the experience showing screenwriters how to write and sell a screenplay in hollywood!"/>
    <n v="5000"/>
    <n v="260"/>
    <x v="2"/>
    <x v="0"/>
    <x v="0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x v="1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x v="0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x v="0"/>
    <n v="1407858710"/>
    <n v="1405266710"/>
    <b v="0"/>
    <n v="13"/>
    <b v="0"/>
    <s v="theater/plays"/>
    <n v="18"/>
    <n v="81.538499999999999"/>
    <x v="1"/>
    <x v="6"/>
  </r>
  <r>
    <n v="3861"/>
    <s v="READY OR NOT HERE I COME"/>
    <s v="THE COMING OF THE LORD!"/>
    <n v="2000"/>
    <n v="100"/>
    <x v="2"/>
    <x v="0"/>
    <x v="0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x v="0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x v="0"/>
    <n v="1446739905"/>
    <n v="1441552305"/>
    <b v="0"/>
    <n v="0"/>
    <b v="0"/>
    <s v="theater/plays"/>
    <n v="0"/>
    <s v="no backers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x v="0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x v="5"/>
    <n v="1409376600"/>
    <n v="1405957098"/>
    <b v="0"/>
    <n v="14"/>
    <b v="0"/>
    <s v="theater/plays"/>
    <n v="27"/>
    <n v="46.42860000000000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x v="0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x v="0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x v="1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x v="0"/>
    <n v="1426302660"/>
    <n v="1423761792"/>
    <b v="0"/>
    <n v="15"/>
    <b v="0"/>
    <s v="theater/musical"/>
    <n v="3"/>
    <n v="30.133299999999998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x v="0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x v="0"/>
    <n v="1490809450"/>
    <n v="1485629050"/>
    <b v="0"/>
    <n v="3"/>
    <b v="0"/>
    <s v="theater/musical"/>
    <n v="3"/>
    <n v="13.333299999999999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x v="0"/>
    <n v="1439522996"/>
    <n v="1435202996"/>
    <b v="0"/>
    <n v="0"/>
    <b v="0"/>
    <s v="theater/musical"/>
    <n v="0"/>
    <s v="no backers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x v="0"/>
    <n v="1444322535"/>
    <n v="1441730535"/>
    <b v="0"/>
    <n v="0"/>
    <b v="0"/>
    <s v="theater/musical"/>
    <n v="0"/>
    <s v="no backers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x v="4"/>
    <n v="1422061200"/>
    <n v="1420244622"/>
    <b v="0"/>
    <n v="0"/>
    <b v="0"/>
    <s v="theater/musical"/>
    <n v="0"/>
    <s v="no backers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x v="7"/>
    <n v="1472896800"/>
    <n v="1472804365"/>
    <b v="0"/>
    <n v="0"/>
    <b v="0"/>
    <s v="theater/musical"/>
    <n v="0"/>
    <s v="no backers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x v="1"/>
    <n v="1454425128"/>
    <n v="1451833128"/>
    <b v="0"/>
    <n v="46"/>
    <b v="0"/>
    <s v="theater/musical"/>
    <n v="53"/>
    <n v="44.760899999999999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x v="0"/>
    <n v="1481213752"/>
    <n v="1478621752"/>
    <b v="0"/>
    <n v="14"/>
    <b v="0"/>
    <s v="theater/musical"/>
    <n v="5"/>
    <n v="88.642899999999997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x v="0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x v="1"/>
    <n v="1422218396"/>
    <n v="1419626396"/>
    <b v="0"/>
    <n v="0"/>
    <b v="0"/>
    <s v="theater/musical"/>
    <n v="0"/>
    <s v="no backers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x v="1"/>
    <n v="1406761200"/>
    <n v="1403724820"/>
    <b v="0"/>
    <n v="17"/>
    <b v="0"/>
    <s v="theater/musical"/>
    <n v="13"/>
    <n v="57.647100000000002"/>
    <x v="1"/>
    <x v="40"/>
  </r>
  <r>
    <n v="3881"/>
    <s v="My Real Mother's Name is... (Canceled)"/>
    <s v="A musical journey coming to the Blue Venue at the 2017 Orlando Fringe Festival!"/>
    <n v="500"/>
    <n v="25"/>
    <x v="1"/>
    <x v="0"/>
    <x v="0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x v="2"/>
    <n v="1454281380"/>
    <n v="1451950570"/>
    <b v="0"/>
    <n v="0"/>
    <b v="0"/>
    <s v="theater/musical"/>
    <n v="0"/>
    <s v="no backers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x v="1"/>
    <n v="1409668069"/>
    <n v="1407076069"/>
    <b v="0"/>
    <n v="0"/>
    <b v="0"/>
    <s v="theater/musical"/>
    <n v="0"/>
    <s v="no backers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x v="0"/>
    <n v="1427479192"/>
    <n v="1425322792"/>
    <b v="0"/>
    <n v="0"/>
    <b v="0"/>
    <s v="theater/musical"/>
    <n v="0"/>
    <s v="no backers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x v="0"/>
    <n v="1462834191"/>
    <n v="1460242191"/>
    <b v="0"/>
    <n v="0"/>
    <b v="0"/>
    <s v="theater/musical"/>
    <n v="0"/>
    <s v="no backers"/>
    <x v="1"/>
    <x v="40"/>
  </r>
  <r>
    <n v="3886"/>
    <s v="a (Canceled)"/>
    <n v="1"/>
    <n v="10000"/>
    <n v="0"/>
    <x v="1"/>
    <x v="2"/>
    <x v="2"/>
    <n v="1418275702"/>
    <n v="1415683702"/>
    <b v="0"/>
    <n v="0"/>
    <b v="0"/>
    <s v="theater/musical"/>
    <n v="0"/>
    <s v="no backers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x v="0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x v="1"/>
    <n v="1488114358"/>
    <n v="1485522358"/>
    <b v="0"/>
    <n v="14"/>
    <b v="0"/>
    <s v="theater/plays"/>
    <n v="27"/>
    <n v="38.71430000000000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x v="0"/>
    <n v="1420413960"/>
    <n v="1417651630"/>
    <b v="0"/>
    <n v="9"/>
    <b v="0"/>
    <s v="theater/plays"/>
    <n v="1"/>
    <n v="13.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x v="0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x v="0"/>
    <n v="1427086740"/>
    <n v="1424488244"/>
    <b v="0"/>
    <n v="7"/>
    <b v="0"/>
    <s v="theater/plays"/>
    <n v="33"/>
    <n v="37.142899999999997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x v="0"/>
    <n v="1408863600"/>
    <n v="1408203557"/>
    <b v="0"/>
    <n v="0"/>
    <b v="0"/>
    <s v="theater/plays"/>
    <n v="0"/>
    <s v="no backers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x v="0"/>
    <n v="1404194400"/>
    <n v="1400600840"/>
    <b v="0"/>
    <n v="84"/>
    <b v="0"/>
    <s v="theater/plays"/>
    <n v="22"/>
    <n v="128.27379999999999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x v="0"/>
    <n v="1481000340"/>
    <n v="1478386812"/>
    <b v="0"/>
    <n v="11"/>
    <b v="0"/>
    <s v="theater/plays"/>
    <n v="3"/>
    <n v="47.27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x v="0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x v="0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x v="4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d_re-imagining of Walthamstowâ€™s past acted out beneath big skies in the marshes."/>
    <n v="2500"/>
    <n v="814"/>
    <x v="2"/>
    <x v="1"/>
    <x v="1"/>
    <n v="1439827200"/>
    <n v="1436355270"/>
    <b v="0"/>
    <n v="16"/>
    <b v="0"/>
    <s v="theater/plays"/>
    <n v="33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x v="0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x v="0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x v="0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x v="1"/>
    <n v="1479125642"/>
    <n v="1476962042"/>
    <b v="0"/>
    <n v="31"/>
    <b v="0"/>
    <s v="theater/plays"/>
    <n v="49"/>
    <n v="47.258099999999999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x v="0"/>
    <n v="1439581080"/>
    <n v="1435709765"/>
    <b v="0"/>
    <n v="0"/>
    <b v="0"/>
    <s v="theater/plays"/>
    <n v="0"/>
    <s v="no backers"/>
    <x v="1"/>
    <x v="6"/>
  </r>
  <r>
    <n v="3904"/>
    <s v="Black America from Prophets to Pimps"/>
    <s v="A play that will cover 4000 years of black history."/>
    <n v="10000"/>
    <n v="3"/>
    <x v="2"/>
    <x v="0"/>
    <x v="0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x v="1"/>
    <n v="1434063600"/>
    <n v="1430405903"/>
    <b v="0"/>
    <n v="7"/>
    <b v="0"/>
    <s v="theater/plays"/>
    <n v="12"/>
    <n v="24.71430000000000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x v="1"/>
    <n v="1435325100"/>
    <n v="1432072893"/>
    <b v="0"/>
    <n v="16"/>
    <b v="0"/>
    <s v="theater/plays"/>
    <n v="67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x v="0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x v="0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x v="0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x v="0"/>
    <n v="1441649397"/>
    <n v="1439057397"/>
    <b v="0"/>
    <n v="3"/>
    <b v="0"/>
    <s v="theater/plays"/>
    <n v="3"/>
    <n v="61.666699999999999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x v="0"/>
    <n v="1417033777"/>
    <n v="1414438177"/>
    <b v="0"/>
    <n v="36"/>
    <b v="0"/>
    <s v="theater/plays"/>
    <n v="37"/>
    <n v="83.138900000000007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x v="0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x v="0"/>
    <n v="1448863449"/>
    <n v="1446267849"/>
    <b v="0"/>
    <n v="7"/>
    <b v="0"/>
    <s v="theater/plays"/>
    <n v="10"/>
    <n v="142.857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x v="1"/>
    <n v="1431298740"/>
    <n v="1429558756"/>
    <b v="0"/>
    <n v="27"/>
    <b v="0"/>
    <s v="theater/plays"/>
    <n v="36"/>
    <n v="33.666699999999999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x v="1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x v="7"/>
    <n v="1464952752"/>
    <n v="1462360752"/>
    <b v="0"/>
    <n v="0"/>
    <b v="0"/>
    <s v="theater/plays"/>
    <n v="0"/>
    <s v="no backers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x v="1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x v="1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x v="1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x v="1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x v="1"/>
    <n v="1414346400"/>
    <n v="1413291655"/>
    <b v="0"/>
    <n v="0"/>
    <b v="0"/>
    <s v="theater/plays"/>
    <n v="0"/>
    <s v="no backers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x v="0"/>
    <n v="1425337200"/>
    <n v="1421432810"/>
    <b v="0"/>
    <n v="6"/>
    <b v="0"/>
    <s v="theater/plays"/>
    <n v="8"/>
    <n v="10.166700000000001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x v="1"/>
    <n v="1428622271"/>
    <n v="1426203071"/>
    <b v="0"/>
    <n v="17"/>
    <b v="0"/>
    <s v="theater/plays"/>
    <n v="12"/>
    <n v="81.411799999999999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x v="0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d_Your donations will be used to purchase props, build sets, and costumes."/>
    <n v="150"/>
    <n v="15"/>
    <x v="2"/>
    <x v="0"/>
    <x v="0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x v="2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x v="1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x v="0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x v="0"/>
    <n v="1474228265"/>
    <n v="1471636265"/>
    <b v="0"/>
    <n v="14"/>
    <b v="0"/>
    <s v="theater/plays"/>
    <n v="2"/>
    <n v="32.357100000000003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x v="2"/>
    <n v="1459490400"/>
    <n v="1457078868"/>
    <b v="0"/>
    <n v="0"/>
    <b v="0"/>
    <s v="theater/plays"/>
    <n v="0"/>
    <s v="no backers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x v="0"/>
    <n v="1441510707"/>
    <n v="1439350707"/>
    <b v="0"/>
    <n v="0"/>
    <b v="0"/>
    <s v="theater/plays"/>
    <n v="0"/>
    <s v="no backers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x v="0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x v="0"/>
    <n v="1468716180"/>
    <n v="1466205262"/>
    <b v="0"/>
    <n v="12"/>
    <b v="0"/>
    <s v="theater/plays"/>
    <n v="16"/>
    <n v="91.833299999999994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x v="0"/>
    <n v="1443704400"/>
    <n v="1439827639"/>
    <b v="0"/>
    <n v="12"/>
    <b v="0"/>
    <s v="theater/plays"/>
    <n v="11"/>
    <n v="45.833300000000001"/>
    <x v="1"/>
    <x v="6"/>
  </r>
  <r>
    <n v="3935"/>
    <s v="Mr Mineshaft - A Play about Julius Eastman"/>
    <s v="Forgotten composer, virtuoso pianist, actor, and activist._x000d_I'm hoping to produce my play which explores Julius's life and music."/>
    <n v="3000"/>
    <n v="1315"/>
    <x v="2"/>
    <x v="1"/>
    <x v="1"/>
    <n v="1443973546"/>
    <n v="1438789546"/>
    <b v="0"/>
    <n v="23"/>
    <b v="0"/>
    <s v="theater/plays"/>
    <n v="44"/>
    <n v="57.173900000000003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x v="0"/>
    <n v="1480576720"/>
    <n v="1477981120"/>
    <b v="0"/>
    <n v="0"/>
    <b v="0"/>
    <s v="theater/plays"/>
    <n v="0"/>
    <s v="no backers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x v="0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x v="0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x v="2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x v="0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d_Celebrate 18 years of Service to Arts and Community, 2nd Show of a 7th Season in NOLA!"/>
    <n v="5500"/>
    <n v="50"/>
    <x v="2"/>
    <x v="0"/>
    <x v="0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x v="0"/>
    <n v="1434490914"/>
    <n v="1429306914"/>
    <b v="0"/>
    <n v="0"/>
    <b v="0"/>
    <s v="theater/plays"/>
    <n v="0"/>
    <s v="no backers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x v="0"/>
    <n v="1446483000"/>
    <n v="1443811268"/>
    <b v="0"/>
    <n v="13"/>
    <b v="0"/>
    <s v="theater/plays"/>
    <n v="36"/>
    <n v="137.07689999999999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x v="0"/>
    <n v="1440690875"/>
    <n v="1438098875"/>
    <b v="0"/>
    <n v="0"/>
    <b v="0"/>
    <s v="theater/plays"/>
    <n v="0"/>
    <s v="no backers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x v="0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x v="0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x v="0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x v="2"/>
    <n v="1410076123"/>
    <n v="1404892123"/>
    <b v="0"/>
    <n v="0"/>
    <b v="0"/>
    <s v="theater/plays"/>
    <n v="0"/>
    <s v="no backers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x v="2"/>
    <n v="1423623221"/>
    <n v="1421031221"/>
    <b v="0"/>
    <n v="32"/>
    <b v="0"/>
    <s v="theater/plays"/>
    <n v="16"/>
    <n v="49.281300000000002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x v="0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x v="3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x v="0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x v="0"/>
    <n v="1469834940"/>
    <n v="1467162586"/>
    <b v="0"/>
    <n v="0"/>
    <b v="0"/>
    <s v="theater/plays"/>
    <n v="0"/>
    <s v="no backers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x v="5"/>
    <n v="1405352264"/>
    <n v="1400168264"/>
    <b v="0"/>
    <n v="0"/>
    <b v="0"/>
    <s v="theater/plays"/>
    <n v="0"/>
    <s v="no backers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x v="0"/>
    <n v="1448745741"/>
    <n v="1446150141"/>
    <b v="0"/>
    <n v="8"/>
    <b v="0"/>
    <s v="theater/plays"/>
    <n v="24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x v="0"/>
    <n v="1461543600"/>
    <n v="1459203727"/>
    <b v="0"/>
    <n v="0"/>
    <b v="0"/>
    <s v="theater/plays"/>
    <n v="0"/>
    <s v="no backers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x v="0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x v="0"/>
    <n v="1406988000"/>
    <n v="1403822912"/>
    <b v="0"/>
    <n v="16"/>
    <b v="0"/>
    <s v="theater/plays"/>
    <n v="32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x v="0"/>
    <n v="1411930556"/>
    <n v="1409338556"/>
    <b v="0"/>
    <n v="12"/>
    <b v="0"/>
    <s v="theater/plays"/>
    <n v="24"/>
    <n v="24.333300000000001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x v="0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x v="1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x v="1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x v="5"/>
    <n v="1447821717"/>
    <n v="1445226117"/>
    <b v="0"/>
    <n v="0"/>
    <b v="0"/>
    <s v="theater/plays"/>
    <n v="0"/>
    <s v="no backers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x v="0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x v="0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x v="0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x v="0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x v="0"/>
    <n v="1463945673"/>
    <n v="1458761673"/>
    <b v="0"/>
    <n v="11"/>
    <b v="0"/>
    <s v="theater/plays"/>
    <n v="11"/>
    <n v="47.909100000000002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x v="0"/>
    <n v="1472442900"/>
    <n v="1471638646"/>
    <b v="0"/>
    <n v="6"/>
    <b v="0"/>
    <s v="theater/plays"/>
    <n v="7"/>
    <n v="35.166699999999999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x v="0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x v="0"/>
    <n v="1405947126"/>
    <n v="1403355126"/>
    <b v="0"/>
    <n v="6"/>
    <b v="0"/>
    <s v="theater/plays"/>
    <n v="1"/>
    <n v="22.666699999999999"/>
    <x v="1"/>
    <x v="6"/>
  </r>
  <r>
    <n v="3972"/>
    <s v="Valkyrie Theatre Company"/>
    <s v="We're a horror based theatre company in Oklahoma City beginning our first season of shows."/>
    <n v="1000"/>
    <n v="211"/>
    <x v="2"/>
    <x v="0"/>
    <x v="0"/>
    <n v="1423186634"/>
    <n v="1418002634"/>
    <b v="0"/>
    <n v="8"/>
    <b v="0"/>
    <s v="theater/plays"/>
    <n v="21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x v="0"/>
    <n v="1462766400"/>
    <n v="1460219110"/>
    <b v="0"/>
    <n v="37"/>
    <b v="0"/>
    <s v="theater/plays"/>
    <n v="78"/>
    <n v="105.54049999999999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x v="1"/>
    <n v="1464872848"/>
    <n v="1462280848"/>
    <b v="0"/>
    <n v="11"/>
    <b v="0"/>
    <s v="theater/plays"/>
    <n v="32"/>
    <n v="29.090900000000001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x v="0"/>
    <n v="1468442898"/>
    <n v="1465850898"/>
    <b v="0"/>
    <n v="0"/>
    <b v="0"/>
    <s v="theater/plays"/>
    <n v="0"/>
    <s v="no backers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x v="0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x v="0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x v="0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x v="1"/>
    <n v="1427659200"/>
    <n v="1425678057"/>
    <b v="0"/>
    <n v="6"/>
    <b v="0"/>
    <s v="theater/plays"/>
    <n v="2"/>
    <n v="18.333300000000001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x v="0"/>
    <n v="1404570147"/>
    <n v="1401978147"/>
    <b v="0"/>
    <n v="7"/>
    <b v="0"/>
    <s v="theater/plays"/>
    <n v="18"/>
    <n v="64.2857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x v="0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d_A quality piece of relevant theatre at one of London's most vibrant and respected fringe theatres."/>
    <n v="850"/>
    <n v="170"/>
    <x v="2"/>
    <x v="1"/>
    <x v="1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x v="0"/>
    <n v="1400569140"/>
    <n v="1397854356"/>
    <b v="0"/>
    <n v="46"/>
    <b v="0"/>
    <s v="theater/plays"/>
    <n v="35"/>
    <n v="84.28260000000000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x v="1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x v="0"/>
    <n v="1456002300"/>
    <n v="1454173120"/>
    <b v="0"/>
    <n v="19"/>
    <b v="0"/>
    <s v="theater/plays"/>
    <n v="32"/>
    <n v="33.736800000000002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x v="1"/>
    <n v="1462539840"/>
    <n v="1460034594"/>
    <b v="0"/>
    <n v="13"/>
    <b v="0"/>
    <s v="theater/plays"/>
    <n v="10"/>
    <n v="37.538499999999999"/>
    <x v="1"/>
    <x v="6"/>
  </r>
  <r>
    <n v="3987"/>
    <s v="Write Now 5"/>
    <s v="Write Now 5 is a new writing festival in south east London promoting new work from emerging playwrights."/>
    <n v="400"/>
    <n v="151"/>
    <x v="2"/>
    <x v="1"/>
    <x v="1"/>
    <n v="1400278290"/>
    <n v="1399414290"/>
    <b v="0"/>
    <n v="13"/>
    <b v="0"/>
    <s v="theater/plays"/>
    <n v="38"/>
    <n v="11.615399999999999"/>
    <x v="1"/>
    <x v="6"/>
  </r>
  <r>
    <n v="3988"/>
    <s v="Folk-Tales: What Stories Do Your Folks Tell?"/>
    <s v="An evening of of stories based both in myth and truth."/>
    <n v="1500"/>
    <n v="32"/>
    <x v="2"/>
    <x v="0"/>
    <x v="0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x v="0"/>
    <n v="1447009181"/>
    <n v="1444413581"/>
    <b v="0"/>
    <n v="0"/>
    <b v="0"/>
    <s v="theater/plays"/>
    <n v="0"/>
    <s v="no backers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x v="1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x v="0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x v="0"/>
    <n v="1449876859"/>
    <n v="1444689259"/>
    <b v="0"/>
    <n v="9"/>
    <b v="0"/>
    <s v="theater/plays"/>
    <n v="5"/>
    <n v="60.11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x v="0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x v="0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x v="1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x v="0"/>
    <n v="1416499440"/>
    <n v="1415341464"/>
    <b v="0"/>
    <n v="17"/>
    <b v="0"/>
    <s v="theater/plays"/>
    <n v="17"/>
    <n v="29.235299999999999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x v="1"/>
    <n v="1428222221"/>
    <n v="1425633821"/>
    <b v="0"/>
    <n v="0"/>
    <b v="0"/>
    <s v="theater/plays"/>
    <n v="0"/>
    <s v="no backers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x v="0"/>
    <n v="1427580426"/>
    <n v="1424992026"/>
    <b v="0"/>
    <n v="12"/>
    <b v="0"/>
    <s v="theater/plays"/>
    <n v="57"/>
    <n v="59.583300000000001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x v="0"/>
    <n v="1409514709"/>
    <n v="1406058798"/>
    <b v="0"/>
    <n v="14"/>
    <b v="0"/>
    <s v="theater/plays"/>
    <n v="17"/>
    <n v="82.571399999999997"/>
    <x v="1"/>
    <x v="6"/>
  </r>
  <r>
    <n v="4000"/>
    <s v="The Escorts"/>
    <s v="An Enticing Trip into the World of Assisted Dying"/>
    <n v="8000"/>
    <n v="10"/>
    <x v="2"/>
    <x v="0"/>
    <x v="0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x v="1"/>
    <n v="1488394800"/>
    <n v="1486681708"/>
    <b v="0"/>
    <n v="14"/>
    <b v="0"/>
    <s v="theater/plays"/>
    <n v="38"/>
    <n v="32.357100000000003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x v="0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x v="0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x v="0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x v="0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x v="0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x v="0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x v="1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x v="1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x v="0"/>
    <n v="1414348166"/>
    <n v="1412879366"/>
    <b v="0"/>
    <n v="38"/>
    <b v="0"/>
    <s v="theater/plays"/>
    <n v="24"/>
    <n v="45.842100000000002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x v="1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x v="1"/>
    <n v="1430571849"/>
    <n v="1427979849"/>
    <b v="0"/>
    <n v="0"/>
    <b v="0"/>
    <s v="theater/plays"/>
    <n v="0"/>
    <s v="no backers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x v="0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x v="0"/>
    <n v="1457157269"/>
    <n v="1455861269"/>
    <b v="0"/>
    <n v="0"/>
    <b v="0"/>
    <s v="theater/plays"/>
    <n v="0"/>
    <s v="no backers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x v="0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x v="1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x v="0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x v="1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x v="0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x v="0"/>
    <n v="1427168099"/>
    <n v="1424579699"/>
    <b v="0"/>
    <n v="3"/>
    <b v="0"/>
    <s v="theater/plays"/>
    <n v="17"/>
    <n v="33.333300000000001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x v="0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x v="0"/>
    <n v="1422759240"/>
    <n v="1418824867"/>
    <b v="0"/>
    <n v="197"/>
    <b v="0"/>
    <s v="theater/plays"/>
    <n v="70"/>
    <n v="63.558399999999999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x v="0"/>
    <n v="1458860363"/>
    <n v="1454975963"/>
    <b v="0"/>
    <n v="0"/>
    <b v="0"/>
    <s v="theater/plays"/>
    <n v="0"/>
    <s v="no backers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x v="0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x v="3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x v="0"/>
    <n v="1449247439"/>
    <n v="1444059839"/>
    <b v="0"/>
    <n v="0"/>
    <b v="0"/>
    <s v="theater/plays"/>
    <n v="0"/>
    <s v="no backers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x v="0"/>
    <n v="1487811600"/>
    <n v="1486077481"/>
    <b v="0"/>
    <n v="7"/>
    <b v="0"/>
    <s v="theater/plays"/>
    <n v="7"/>
    <n v="30.71430000000000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x v="0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x v="0"/>
    <n v="1450053370"/>
    <n v="1447461370"/>
    <b v="0"/>
    <n v="0"/>
    <b v="0"/>
    <s v="theater/plays"/>
    <n v="0"/>
    <s v="no backers"/>
    <x v="1"/>
    <x v="6"/>
  </r>
  <r>
    <n v="4030"/>
    <s v="The Martin and Lewis Tribute Show"/>
    <s v="The world's best and only tribute to Dean Martin and Jerry Lewis_x000d_ bringing back the Music, Laughter and the Love."/>
    <n v="2500"/>
    <n v="400"/>
    <x v="2"/>
    <x v="0"/>
    <x v="0"/>
    <n v="1454525340"/>
    <n v="1452008599"/>
    <b v="0"/>
    <n v="6"/>
    <b v="0"/>
    <s v="theater/plays"/>
    <n v="16"/>
    <n v="66.666700000000006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x v="0"/>
    <n v="1418914964"/>
    <n v="1414591364"/>
    <b v="0"/>
    <n v="0"/>
    <b v="0"/>
    <s v="theater/plays"/>
    <n v="0"/>
    <s v="no backers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x v="0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x v="1"/>
    <n v="1475398800"/>
    <n v="1472711224"/>
    <b v="0"/>
    <n v="94"/>
    <b v="0"/>
    <s v="theater/plays"/>
    <n v="26"/>
    <n v="65.340299999999999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x v="0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x v="0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x v="0"/>
    <n v="1404253800"/>
    <n v="1402784964"/>
    <b v="0"/>
    <n v="17"/>
    <b v="0"/>
    <s v="theater/plays"/>
    <n v="47"/>
    <n v="166.05879999999999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x v="0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x v="0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x v="0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x v="0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x v="1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x v="0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x v="5"/>
    <n v="1416524325"/>
    <n v="1415228325"/>
    <b v="0"/>
    <n v="0"/>
    <b v="0"/>
    <s v="theater/plays"/>
    <n v="0"/>
    <s v="no backers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x v="0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x v="2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x v="0"/>
    <n v="1413992210"/>
    <n v="1411400210"/>
    <b v="0"/>
    <n v="12"/>
    <b v="0"/>
    <s v="theater/plays"/>
    <n v="8"/>
    <n v="38.333300000000001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x v="0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x v="1"/>
    <n v="1460373187"/>
    <n v="1457352787"/>
    <b v="0"/>
    <n v="91"/>
    <b v="0"/>
    <s v="theater/plays"/>
    <n v="18"/>
    <n v="32.978000000000002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x v="0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x v="0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x v="0"/>
    <n v="1399618380"/>
    <n v="1399058797"/>
    <b v="0"/>
    <n v="0"/>
    <b v="0"/>
    <s v="theater/plays"/>
    <n v="0"/>
    <s v="no backers"/>
    <x v="1"/>
    <x v="6"/>
  </r>
  <r>
    <n v="4052"/>
    <s v="Throw Like A Girl"/>
    <s v="This empowering piece encourages women to rise up and pursue their dreams, not by behaving like a boy but by,_x000d_â€œThrowing Like A Girl.â€"/>
    <n v="3000"/>
    <n v="1126"/>
    <x v="2"/>
    <x v="0"/>
    <x v="0"/>
    <n v="1413234316"/>
    <n v="1408050316"/>
    <b v="0"/>
    <n v="13"/>
    <b v="0"/>
    <s v="theater/plays"/>
    <n v="38"/>
    <n v="86.615399999999994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x v="1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x v="0"/>
    <n v="1475294400"/>
    <n v="1472674285"/>
    <b v="0"/>
    <n v="0"/>
    <b v="0"/>
    <s v="theater/plays"/>
    <n v="0"/>
    <s v="no backers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x v="1"/>
    <n v="1403192031"/>
    <n v="1400600031"/>
    <b v="0"/>
    <n v="21"/>
    <b v="0"/>
    <s v="theater/plays"/>
    <n v="18"/>
    <n v="41.952399999999997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x v="0"/>
    <n v="1467575940"/>
    <n v="1465856639"/>
    <b v="0"/>
    <n v="9"/>
    <b v="0"/>
    <s v="theater/plays"/>
    <n v="53"/>
    <n v="88.333299999999994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x v="1"/>
    <n v="1448492400"/>
    <n v="1446506080"/>
    <b v="0"/>
    <n v="6"/>
    <b v="0"/>
    <s v="theater/plays"/>
    <n v="22"/>
    <n v="129.1666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x v="0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x v="5"/>
    <n v="1410836400"/>
    <n v="1408116152"/>
    <b v="0"/>
    <n v="7"/>
    <b v="0"/>
    <s v="theater/plays"/>
    <n v="3"/>
    <n v="35.71430000000000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x v="5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x v="0"/>
    <n v="1461205423"/>
    <n v="1456025023"/>
    <b v="0"/>
    <n v="0"/>
    <b v="0"/>
    <s v="theater/plays"/>
    <n v="0"/>
    <s v="no backers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x v="0"/>
    <n v="1467481468"/>
    <n v="1464889468"/>
    <b v="0"/>
    <n v="3"/>
    <b v="0"/>
    <s v="theater/plays"/>
    <n v="2"/>
    <n v="163.3333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x v="1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x v="2"/>
    <n v="1430316426"/>
    <n v="1427724426"/>
    <b v="0"/>
    <n v="6"/>
    <b v="0"/>
    <s v="theater/plays"/>
    <n v="19"/>
    <n v="64.166700000000006"/>
    <x v="1"/>
    <x v="6"/>
  </r>
  <r>
    <n v="4065"/>
    <s v="A Midsummer's Night's Dream"/>
    <s v="A classical/ fantasy version of midsummers done by professionally trained actors in Tulsa!"/>
    <n v="4000"/>
    <n v="27"/>
    <x v="2"/>
    <x v="0"/>
    <x v="0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x v="0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x v="0"/>
    <n v="1443408550"/>
    <n v="1439952550"/>
    <b v="0"/>
    <n v="17"/>
    <b v="0"/>
    <s v="theater/plays"/>
    <n v="61"/>
    <n v="179.11760000000001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x v="0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x v="1"/>
    <n v="1425124800"/>
    <n v="1421596356"/>
    <b v="0"/>
    <n v="13"/>
    <b v="0"/>
    <s v="theater/plays"/>
    <n v="34"/>
    <n v="33.076900000000002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x v="0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x v="10"/>
    <n v="1482779931"/>
    <n v="1480187931"/>
    <b v="0"/>
    <n v="0"/>
    <b v="0"/>
    <s v="theater/plays"/>
    <n v="0"/>
    <s v="no backers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x v="1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x v="0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x v="1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x v="1"/>
    <n v="1404149280"/>
    <n v="1400547969"/>
    <b v="0"/>
    <n v="13"/>
    <b v="0"/>
    <s v="theater/plays"/>
    <n v="29"/>
    <n v="44.30769999999999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x v="0"/>
    <n v="1413921060"/>
    <n v="1411499149"/>
    <b v="0"/>
    <n v="0"/>
    <b v="0"/>
    <s v="theater/plays"/>
    <n v="0"/>
    <s v="no backers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x v="0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x v="1"/>
    <n v="1485543242"/>
    <n v="1482951242"/>
    <b v="0"/>
    <n v="0"/>
    <b v="0"/>
    <s v="theater/plays"/>
    <n v="0"/>
    <s v="no backers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x v="0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x v="0"/>
    <n v="1465930440"/>
    <n v="1463849116"/>
    <b v="0"/>
    <n v="0"/>
    <b v="0"/>
    <s v="theater/plays"/>
    <n v="0"/>
    <s v="no backers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x v="0"/>
    <n v="1425819425"/>
    <n v="1423231025"/>
    <b v="0"/>
    <n v="12"/>
    <b v="0"/>
    <s v="theater/plays"/>
    <n v="16"/>
    <n v="29.166699999999999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x v="0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x v="0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d_The drama is set in a futuristic society where no diversity si accepted."/>
    <n v="3000"/>
    <n v="10"/>
    <x v="2"/>
    <x v="13"/>
    <x v="3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x v="0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x v="0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x v="0"/>
    <n v="1468777786"/>
    <n v="1466185786"/>
    <b v="0"/>
    <n v="0"/>
    <b v="0"/>
    <s v="theater/plays"/>
    <n v="0"/>
    <s v="no backers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x v="1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x v="0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x v="0"/>
    <n v="1438959600"/>
    <n v="1437754137"/>
    <b v="0"/>
    <n v="3"/>
    <b v="0"/>
    <s v="theater/plays"/>
    <n v="3"/>
    <n v="10.666700000000001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x v="0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x v="0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x v="1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x v="0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x v="10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x v="1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x v="1"/>
    <n v="1454284500"/>
    <n v="1449431237"/>
    <b v="0"/>
    <n v="0"/>
    <b v="0"/>
    <s v="theater/plays"/>
    <n v="0"/>
    <s v="no backers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x v="0"/>
    <n v="1465060797"/>
    <n v="1462468797"/>
    <b v="0"/>
    <n v="0"/>
    <b v="0"/>
    <s v="theater/plays"/>
    <n v="0"/>
    <s v="no backers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x v="0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x v="0"/>
    <n v="1414205990"/>
    <n v="1413341990"/>
    <b v="0"/>
    <n v="0"/>
    <b v="0"/>
    <s v="theater/plays"/>
    <n v="0"/>
    <s v="no backers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x v="0"/>
    <n v="1485380482"/>
    <n v="1482788482"/>
    <b v="0"/>
    <n v="0"/>
    <b v="0"/>
    <s v="theater/plays"/>
    <n v="0"/>
    <s v="no backers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x v="0"/>
    <n v="1463343673"/>
    <n v="1460751673"/>
    <b v="0"/>
    <n v="6"/>
    <b v="0"/>
    <s v="theater/plays"/>
    <n v="27"/>
    <n v="22.833300000000001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x v="0"/>
    <n v="1440613920"/>
    <n v="1435953566"/>
    <b v="0"/>
    <n v="6"/>
    <b v="0"/>
    <s v="theater/plays"/>
    <n v="10"/>
    <n v="16.666699999999999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x v="2"/>
    <n v="1477550434"/>
    <n v="1474958434"/>
    <b v="0"/>
    <n v="14"/>
    <b v="0"/>
    <s v="theater/plays"/>
    <n v="21"/>
    <n v="45.78569999999999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x v="10"/>
    <n v="1482711309"/>
    <n v="1479860109"/>
    <b v="0"/>
    <n v="6"/>
    <b v="0"/>
    <s v="theater/plays"/>
    <n v="7"/>
    <n v="383.3333000000000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x v="0"/>
    <n v="1427936400"/>
    <n v="1424221866"/>
    <b v="0"/>
    <n v="33"/>
    <b v="0"/>
    <s v="theater/plays"/>
    <n v="71"/>
    <n v="106.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x v="0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x v="0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x v="1"/>
    <n v="1448805404"/>
    <n v="1446209804"/>
    <b v="0"/>
    <n v="0"/>
    <b v="0"/>
    <s v="theater/plays"/>
    <n v="0"/>
    <s v="no backers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x v="1"/>
    <n v="1469113351"/>
    <n v="1463929351"/>
    <b v="0"/>
    <n v="6"/>
    <b v="0"/>
    <s v="theater/plays"/>
    <n v="29"/>
    <n v="14.333299999999999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x v="0"/>
    <n v="1424747740"/>
    <n v="1422155740"/>
    <b v="0"/>
    <n v="6"/>
    <b v="0"/>
    <s v="theater/plays"/>
    <n v="3"/>
    <n v="15.666700000000001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x v="3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x v="0"/>
    <n v="1452234840"/>
    <n v="1450619123"/>
    <b v="0"/>
    <n v="3"/>
    <b v="0"/>
    <s v="theater/plays"/>
    <n v="0"/>
    <n v="1"/>
    <x v="1"/>
    <x v="6"/>
  </r>
  <r>
    <m/>
    <m/>
    <m/>
    <m/>
    <m/>
    <x v="4"/>
    <x v="21"/>
    <x v="13"/>
    <m/>
    <m/>
    <m/>
    <m/>
    <m/>
    <m/>
    <m/>
    <m/>
    <x v="9"/>
    <x v="4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x v="0"/>
    <n v="1437620400"/>
    <n v="1434931811"/>
    <b v="0"/>
    <n v="182"/>
    <b v="1"/>
    <s v="film &amp; video/television"/>
    <n v="137"/>
    <n v="63.917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x v="0"/>
    <n v="1488464683"/>
    <n v="1485872683"/>
    <b v="0"/>
    <n v="79"/>
    <b v="1"/>
    <s v="film &amp; video/television"/>
    <n v="143"/>
    <n v="185.48099999999999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x v="1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x v="0"/>
    <n v="1407414107"/>
    <n v="1404822107"/>
    <b v="0"/>
    <n v="150"/>
    <b v="1"/>
    <s v="film &amp; video/television"/>
    <n v="104"/>
    <n v="69.266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x v="0"/>
    <n v="1450555279"/>
    <n v="1447963279"/>
    <b v="0"/>
    <n v="284"/>
    <b v="1"/>
    <s v="film &amp; video/television"/>
    <n v="123"/>
    <n v="190.55029999999999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x v="0"/>
    <n v="1469770500"/>
    <n v="1468362207"/>
    <b v="0"/>
    <n v="47"/>
    <b v="1"/>
    <s v="film &amp; video/television"/>
    <n v="110"/>
    <n v="93.404300000000006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x v="0"/>
    <n v="1402710250"/>
    <n v="1401846250"/>
    <b v="0"/>
    <n v="58"/>
    <b v="1"/>
    <s v="film &amp; video/television"/>
    <n v="106"/>
    <n v="146.8793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x v="0"/>
    <n v="1467680867"/>
    <n v="1464224867"/>
    <b v="0"/>
    <n v="57"/>
    <b v="1"/>
    <s v="film &amp; video/television"/>
    <n v="101"/>
    <n v="159.8246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x v="0"/>
    <n v="1460754000"/>
    <n v="1460155212"/>
    <b v="0"/>
    <n v="12"/>
    <b v="1"/>
    <s v="film &amp; video/television"/>
    <n v="100"/>
    <n v="291.79329999999999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x v="0"/>
    <n v="1460860144"/>
    <n v="1458268144"/>
    <b v="0"/>
    <n v="20"/>
    <b v="1"/>
    <s v="film &amp; video/television"/>
    <n v="126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x v="0"/>
    <n v="1403660279"/>
    <n v="1400636279"/>
    <b v="0"/>
    <n v="19"/>
    <b v="1"/>
    <s v="film &amp; video/television"/>
    <n v="101"/>
    <n v="158.6842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x v="0"/>
    <n v="1471834800"/>
    <n v="1469126462"/>
    <b v="0"/>
    <n v="75"/>
    <b v="1"/>
    <s v="film &amp; video/television"/>
    <n v="121"/>
    <n v="80.333299999999994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x v="0"/>
    <n v="1405479600"/>
    <n v="1401642425"/>
    <b v="0"/>
    <n v="827"/>
    <b v="1"/>
    <s v="film &amp; video/television"/>
    <n v="165"/>
    <n v="59.96130000000000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x v="0"/>
    <n v="1466713620"/>
    <n v="1463588109"/>
    <b v="0"/>
    <n v="51"/>
    <b v="1"/>
    <s v="film &amp; video/television"/>
    <n v="160"/>
    <n v="109.7843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x v="2"/>
    <n v="1405259940"/>
    <n v="1403051888"/>
    <b v="0"/>
    <n v="41"/>
    <b v="1"/>
    <s v="film &amp; video/television"/>
    <n v="101"/>
    <n v="147.7073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x v="3"/>
    <n v="1443384840"/>
    <n v="1441790658"/>
    <b v="0"/>
    <n v="98"/>
    <b v="1"/>
    <s v="film &amp; video/television"/>
    <n v="107"/>
    <n v="21.755099999999999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x v="0"/>
    <n v="1402896600"/>
    <n v="1398971211"/>
    <b v="0"/>
    <n v="70"/>
    <b v="1"/>
    <s v="film &amp; video/television"/>
    <n v="100"/>
    <n v="171.84289999999999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x v="1"/>
    <n v="1415126022"/>
    <n v="1412530422"/>
    <b v="0"/>
    <n v="36"/>
    <b v="1"/>
    <s v="film &amp; video/television"/>
    <n v="101"/>
    <n v="41.944400000000002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x v="0"/>
    <n v="1410958856"/>
    <n v="1408366856"/>
    <b v="0"/>
    <n v="342"/>
    <b v="1"/>
    <s v="film &amp; video/television"/>
    <n v="106"/>
    <n v="93.264099999999999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x v="0"/>
    <n v="1437420934"/>
    <n v="1434828934"/>
    <b v="0"/>
    <n v="22"/>
    <b v="1"/>
    <s v="film &amp; video/television"/>
    <n v="145"/>
    <n v="56.136400000000002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x v="0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x v="0"/>
    <n v="1411743789"/>
    <n v="1409151789"/>
    <b v="0"/>
    <n v="101"/>
    <b v="1"/>
    <s v="film &amp; video/television"/>
    <n v="109"/>
    <n v="199.90100000000001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x v="0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x v="0"/>
    <n v="1430407200"/>
    <n v="1428086501"/>
    <b v="0"/>
    <n v="23"/>
    <b v="1"/>
    <s v="film &amp; video/television"/>
    <n v="119"/>
    <n v="103.04349999999999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x v="0"/>
    <n v="1442345940"/>
    <n v="1439494863"/>
    <b v="0"/>
    <n v="574"/>
    <b v="1"/>
    <s v="film &amp; video/television"/>
    <n v="109"/>
    <n v="66.346100000000007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x v="0"/>
    <n v="1452299761"/>
    <n v="1447115761"/>
    <b v="0"/>
    <n v="14"/>
    <b v="1"/>
    <s v="film &amp; video/television"/>
    <n v="133"/>
    <n v="57.142899999999997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x v="0"/>
    <n v="1408278144"/>
    <n v="1404822144"/>
    <b v="0"/>
    <n v="19"/>
    <b v="1"/>
    <s v="film &amp; video/television"/>
    <n v="155"/>
    <n v="102.1053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x v="4"/>
    <n v="1416113833"/>
    <n v="1413518233"/>
    <b v="0"/>
    <n v="150"/>
    <b v="1"/>
    <s v="film &amp; video/television"/>
    <n v="112"/>
    <n v="148.9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x v="0"/>
    <n v="1450307284"/>
    <n v="1447715284"/>
    <b v="0"/>
    <n v="71"/>
    <b v="1"/>
    <s v="film &amp; video/television"/>
    <n v="100"/>
    <n v="169.6056000000000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x v="1"/>
    <n v="1406045368"/>
    <n v="1403453368"/>
    <b v="0"/>
    <n v="117"/>
    <b v="1"/>
    <s v="film &amp; video/television"/>
    <n v="123"/>
    <n v="31.623899999999999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x v="0"/>
    <n v="1408604515"/>
    <n v="1406012515"/>
    <b v="0"/>
    <n v="53"/>
    <b v="1"/>
    <s v="film &amp; video/television"/>
    <n v="101"/>
    <n v="76.452600000000004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x v="0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x v="0"/>
    <n v="1463111940"/>
    <n v="1459523017"/>
    <b v="0"/>
    <n v="89"/>
    <b v="1"/>
    <s v="film &amp; video/television"/>
    <n v="100"/>
    <n v="320.44940000000003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x v="0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x v="0"/>
    <n v="1407224601"/>
    <n v="1405928601"/>
    <b v="0"/>
    <n v="68"/>
    <b v="1"/>
    <s v="film &amp; video/television"/>
    <n v="130"/>
    <n v="49.882399999999997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x v="0"/>
    <n v="1430179200"/>
    <n v="1428130814"/>
    <b v="0"/>
    <n v="28"/>
    <b v="1"/>
    <s v="film &amp; video/television"/>
    <n v="167"/>
    <n v="59.464300000000001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x v="0"/>
    <n v="1428128525"/>
    <n v="1425540125"/>
    <b v="0"/>
    <n v="44"/>
    <b v="1"/>
    <s v="film &amp; video/television"/>
    <n v="142"/>
    <n v="193.84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x v="0"/>
    <n v="1425055079"/>
    <n v="1422463079"/>
    <b v="0"/>
    <n v="253"/>
    <b v="1"/>
    <s v="film &amp; video/television"/>
    <n v="183"/>
    <n v="159.5138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x v="0"/>
    <n v="1368235344"/>
    <n v="1365643344"/>
    <b v="0"/>
    <n v="66"/>
    <b v="1"/>
    <s v="film &amp; video/television"/>
    <n v="110"/>
    <n v="41.681800000000003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x v="1"/>
    <n v="1401058740"/>
    <n v="1398388068"/>
    <b v="0"/>
    <n v="217"/>
    <b v="1"/>
    <s v="film &amp; video/television"/>
    <n v="131"/>
    <n v="150.8985999999999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x v="0"/>
    <n v="1403150400"/>
    <n v="1401426488"/>
    <b v="0"/>
    <n v="16"/>
    <b v="1"/>
    <s v="film &amp; video/television"/>
    <n v="1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x v="0"/>
    <n v="1412516354"/>
    <n v="1409924354"/>
    <b v="0"/>
    <n v="19"/>
    <b v="1"/>
    <s v="film &amp; video/television"/>
    <n v="100"/>
    <n v="105.2632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x v="0"/>
    <n v="1419780026"/>
    <n v="1417188026"/>
    <b v="0"/>
    <n v="169"/>
    <b v="1"/>
    <s v="film &amp; video/television"/>
    <n v="142"/>
    <n v="117.51479999999999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x v="0"/>
    <n v="1405209600"/>
    <n v="1402599486"/>
    <b v="0"/>
    <n v="263"/>
    <b v="1"/>
    <s v="film &amp; video/television"/>
    <n v="309"/>
    <n v="117.361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x v="0"/>
    <n v="1412648537"/>
    <n v="1408760537"/>
    <b v="0"/>
    <n v="15"/>
    <b v="1"/>
    <s v="film &amp; video/television"/>
    <n v="100"/>
    <n v="133.3333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x v="0"/>
    <n v="1461769107"/>
    <n v="1459177107"/>
    <b v="0"/>
    <n v="61"/>
    <b v="1"/>
    <s v="film &amp; video/television"/>
    <n v="120"/>
    <n v="98.360699999999994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x v="2"/>
    <n v="1450220974"/>
    <n v="1447628974"/>
    <b v="0"/>
    <n v="45"/>
    <b v="1"/>
    <s v="film &amp; video/television"/>
    <n v="104"/>
    <n v="194.44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x v="0"/>
    <n v="1419021607"/>
    <n v="1413834007"/>
    <b v="0"/>
    <n v="70"/>
    <b v="1"/>
    <s v="film &amp; video/television"/>
    <n v="108"/>
    <n v="76.864999999999995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x v="1"/>
    <n v="1425211200"/>
    <n v="1422534260"/>
    <b v="0"/>
    <n v="38"/>
    <b v="1"/>
    <s v="film &amp; video/television"/>
    <n v="108"/>
    <n v="56.815800000000003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x v="0"/>
    <n v="1445660045"/>
    <n v="1443068045"/>
    <b v="0"/>
    <n v="87"/>
    <b v="1"/>
    <s v="film &amp; video/television"/>
    <n v="100"/>
    <n v="137.93100000000001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x v="1"/>
    <n v="1422637200"/>
    <n v="1419271458"/>
    <b v="0"/>
    <n v="22"/>
    <b v="1"/>
    <s v="film &amp; video/television"/>
    <n v="100"/>
    <n v="27.27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x v="0"/>
    <n v="1439245037"/>
    <n v="1436653037"/>
    <b v="0"/>
    <n v="119"/>
    <b v="1"/>
    <s v="film &amp; video/television"/>
    <n v="128"/>
    <n v="118.336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x v="0"/>
    <n v="1405615846"/>
    <n v="1403023846"/>
    <b v="0"/>
    <n v="52"/>
    <b v="1"/>
    <s v="film &amp; video/television"/>
    <n v="116"/>
    <n v="223.48079999999999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x v="0"/>
    <n v="1396648800"/>
    <n v="1395407445"/>
    <b v="0"/>
    <n v="117"/>
    <b v="1"/>
    <s v="film &amp; video/television"/>
    <n v="110"/>
    <n v="28.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x v="0"/>
    <n v="1451063221"/>
    <n v="1448471221"/>
    <b v="0"/>
    <n v="52"/>
    <b v="1"/>
    <s v="film &amp; video/television"/>
    <n v="101"/>
    <n v="194.23079999999999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x v="0"/>
    <n v="1464390916"/>
    <n v="1462576516"/>
    <b v="0"/>
    <n v="86"/>
    <b v="1"/>
    <s v="film &amp; video/television"/>
    <n v="129"/>
    <n v="128.9534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x v="1"/>
    <n v="1433779200"/>
    <n v="1432559424"/>
    <b v="0"/>
    <n v="174"/>
    <b v="1"/>
    <s v="film &amp; video/television"/>
    <n v="107"/>
    <n v="49.316099999999999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x v="0"/>
    <n v="1429991962"/>
    <n v="1427399962"/>
    <b v="0"/>
    <n v="69"/>
    <b v="1"/>
    <s v="film &amp; video/television"/>
    <n v="102"/>
    <n v="221.52170000000001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x v="0"/>
    <n v="1416423172"/>
    <n v="1413827572"/>
    <b v="0"/>
    <n v="75"/>
    <b v="1"/>
    <s v="film &amp; video/television"/>
    <n v="103"/>
    <n v="137.2133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x v="0"/>
    <n v="1442264400"/>
    <n v="1439530776"/>
    <b v="0"/>
    <n v="33"/>
    <b v="1"/>
    <s v="film &amp; video/television"/>
    <n v="100"/>
    <n v="606.82240000000002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x v="1"/>
    <n v="1395532800"/>
    <n v="1393882717"/>
    <b v="0"/>
    <n v="108"/>
    <b v="1"/>
    <s v="film &amp; video/shorts"/>
    <n v="103"/>
    <n v="43.040100000000002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x v="0"/>
    <n v="1370547157"/>
    <n v="1368646357"/>
    <b v="0"/>
    <n v="23"/>
    <b v="1"/>
    <s v="film &amp; video/shorts"/>
    <n v="148"/>
    <n v="322.3913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x v="0"/>
    <n v="1362337878"/>
    <n v="1360177878"/>
    <b v="0"/>
    <n v="48"/>
    <b v="1"/>
    <s v="film &amp; video/shorts"/>
    <n v="155"/>
    <n v="96.708299999999994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x v="0"/>
    <n v="1388206740"/>
    <n v="1386194013"/>
    <b v="0"/>
    <n v="64"/>
    <b v="1"/>
    <s v="film &amp; video/shorts"/>
    <n v="114"/>
    <n v="35.474499999999999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x v="0"/>
    <n v="1373243181"/>
    <n v="1370651181"/>
    <b v="0"/>
    <n v="24"/>
    <b v="1"/>
    <s v="film &amp; video/shorts"/>
    <n v="173"/>
    <n v="86.666700000000006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x v="5"/>
    <n v="1407736740"/>
    <n v="1405453354"/>
    <b v="0"/>
    <n v="57"/>
    <b v="1"/>
    <s v="film &amp; video/shorts"/>
    <n v="108"/>
    <n v="132.0526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x v="0"/>
    <n v="1468873420"/>
    <n v="1466281420"/>
    <b v="0"/>
    <n v="26"/>
    <b v="1"/>
    <s v="film &amp; video/shorts"/>
    <n v="119"/>
    <n v="91.230800000000002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x v="0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d_'Bird watching, tea, seaside and murder. Just your average British holiday.'"/>
    <n v="600"/>
    <n v="763"/>
    <x v="0"/>
    <s v="GB"/>
    <x v="1"/>
    <n v="1393162791"/>
    <n v="1390570791"/>
    <b v="0"/>
    <n v="36"/>
    <b v="1"/>
    <s v="film &amp; video/shorts"/>
    <n v="127"/>
    <n v="21.194400000000002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x v="0"/>
    <n v="1317538740"/>
    <n v="1314765025"/>
    <b v="0"/>
    <n v="178"/>
    <b v="1"/>
    <s v="film &amp; video/shorts"/>
    <n v="111"/>
    <n v="62.327100000000002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x v="0"/>
    <n v="1315171845"/>
    <n v="1309987845"/>
    <b v="0"/>
    <n v="17"/>
    <b v="1"/>
    <s v="film &amp; video/shorts"/>
    <n v="127"/>
    <n v="37.411799999999999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x v="0"/>
    <n v="1338186657"/>
    <n v="1333002657"/>
    <b v="0"/>
    <n v="32"/>
    <b v="1"/>
    <s v="film &amp; video/shorts"/>
    <n v="124"/>
    <n v="69.71880000000000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x v="0"/>
    <n v="1352937600"/>
    <n v="1351210481"/>
    <b v="0"/>
    <n v="41"/>
    <b v="1"/>
    <s v="film &amp; video/shorts"/>
    <n v="108"/>
    <n v="58.17069999999999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x v="0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x v="3"/>
    <n v="1453376495"/>
    <n v="1450784495"/>
    <b v="0"/>
    <n v="29"/>
    <b v="1"/>
    <s v="film &amp; video/shorts"/>
    <n v="113"/>
    <n v="19.471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x v="0"/>
    <n v="1366693272"/>
    <n v="1364101272"/>
    <b v="0"/>
    <n v="47"/>
    <b v="1"/>
    <s v="film &amp; video/shorts"/>
    <n v="115"/>
    <n v="85.957400000000007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x v="0"/>
    <n v="1325007358"/>
    <n v="1319819758"/>
    <b v="0"/>
    <n v="15"/>
    <b v="1"/>
    <s v="film &amp; video/shorts"/>
    <n v="153"/>
    <n v="30.666699999999999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x v="0"/>
    <n v="1337569140"/>
    <n v="1332991717"/>
    <b v="0"/>
    <n v="26"/>
    <b v="1"/>
    <s v="film &amp; video/shorts"/>
    <n v="393"/>
    <n v="60.384599999999999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d__x000d_We want to go to Cannes !_x000d__x000d_With you !"/>
    <n v="50"/>
    <n v="1351"/>
    <x v="0"/>
    <s v="FR"/>
    <x v="3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x v="1"/>
    <n v="1398451093"/>
    <n v="1395859093"/>
    <b v="0"/>
    <n v="41"/>
    <b v="1"/>
    <s v="film &amp; video/shorts"/>
    <n v="127"/>
    <n v="40.268300000000004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x v="0"/>
    <n v="1386640856"/>
    <n v="1383616856"/>
    <b v="0"/>
    <n v="47"/>
    <b v="1"/>
    <s v="film &amp; video/shorts"/>
    <n v="107"/>
    <n v="273.82979999999998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x v="0"/>
    <n v="1342234920"/>
    <n v="1341892127"/>
    <b v="0"/>
    <n v="28"/>
    <b v="1"/>
    <s v="film &amp; video/shorts"/>
    <n v="198"/>
    <n v="53.035699999999999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x v="0"/>
    <n v="1318189261"/>
    <n v="1315597261"/>
    <b v="0"/>
    <n v="100"/>
    <b v="1"/>
    <s v="film &amp; video/shorts"/>
    <n v="100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x v="1"/>
    <n v="1424604600"/>
    <n v="1423320389"/>
    <b v="0"/>
    <n v="13"/>
    <b v="1"/>
    <s v="film &amp; video/shorts"/>
    <n v="103"/>
    <n v="15.7692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x v="0"/>
    <n v="1305483086"/>
    <n v="1302891086"/>
    <b v="0"/>
    <n v="7"/>
    <b v="1"/>
    <s v="film &amp; video/shorts"/>
    <n v="100"/>
    <n v="71.428600000000003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x v="0"/>
    <n v="1316746837"/>
    <n v="1314154837"/>
    <b v="0"/>
    <n v="21"/>
    <b v="1"/>
    <s v="film &amp; video/shorts"/>
    <n v="126"/>
    <n v="71.714299999999994"/>
    <x v="0"/>
    <s v="shorts"/>
    <x v="85"/>
    <d v="2011-09-23T03:00:37"/>
  </r>
  <r>
    <n v="86"/>
    <s v="SECOND CHANCE - DEUXIÃˆME CHANCE"/>
    <s v="Two women, two destinies connected by a letter. _x000d_Between Paris and Skopje a poetic outstanding story of true courage, love and hope."/>
    <n v="6000"/>
    <n v="6388"/>
    <x v="0"/>
    <s v="FR"/>
    <x v="3"/>
    <n v="1451226045"/>
    <n v="1444828845"/>
    <b v="0"/>
    <n v="17"/>
    <b v="1"/>
    <s v="film &amp; video/shorts"/>
    <n v="106"/>
    <n v="375.7647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x v="0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x v="0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x v="0"/>
    <n v="1370196192"/>
    <n v="1368036192"/>
    <b v="0"/>
    <n v="56"/>
    <b v="1"/>
    <s v="film &amp; video/shorts"/>
    <n v="115"/>
    <n v="123.28570000000001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x v="0"/>
    <n v="1310454499"/>
    <n v="1307862499"/>
    <b v="0"/>
    <n v="16"/>
    <b v="1"/>
    <s v="film &amp; video/shorts"/>
    <n v="100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x v="0"/>
    <n v="1305625164"/>
    <n v="1300354764"/>
    <b v="0"/>
    <n v="46"/>
    <b v="1"/>
    <s v="film &amp; video/shorts"/>
    <n v="120"/>
    <n v="78.260900000000007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x v="5"/>
    <n v="1485936000"/>
    <n v="1481949983"/>
    <b v="0"/>
    <n v="43"/>
    <b v="1"/>
    <s v="film &amp; video/shorts"/>
    <n v="105"/>
    <n v="122.32559999999999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x v="0"/>
    <n v="1341349200"/>
    <n v="1338928537"/>
    <b v="0"/>
    <n v="15"/>
    <b v="1"/>
    <s v="film &amp; video/shorts"/>
    <n v="111"/>
    <n v="73.733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x v="1"/>
    <n v="1396890822"/>
    <n v="1395162822"/>
    <b v="0"/>
    <n v="12"/>
    <b v="1"/>
    <s v="film &amp; video/shorts"/>
    <n v="104"/>
    <n v="21.666699999999999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x v="0"/>
    <n v="1330214841"/>
    <n v="1327622841"/>
    <b v="0"/>
    <n v="21"/>
    <b v="1"/>
    <s v="film &amp; video/shorts"/>
    <n v="131"/>
    <n v="21.904800000000002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x v="0"/>
    <n v="1280631600"/>
    <n v="1274889241"/>
    <b v="0"/>
    <n v="34"/>
    <b v="1"/>
    <s v="film &amp; video/shorts"/>
    <n v="115"/>
    <n v="50.588200000000001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x v="0"/>
    <n v="1310440482"/>
    <n v="1307848482"/>
    <b v="0"/>
    <n v="8"/>
    <b v="1"/>
    <s v="film &amp; video/shorts"/>
    <n v="106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x v="0"/>
    <n v="1354923000"/>
    <n v="1351796674"/>
    <b v="0"/>
    <n v="60"/>
    <b v="1"/>
    <s v="film &amp; video/shorts"/>
    <n v="106"/>
    <n v="56.666699999999999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x v="0"/>
    <n v="1390426799"/>
    <n v="1387834799"/>
    <b v="0"/>
    <n v="39"/>
    <b v="1"/>
    <s v="film &amp; video/shorts"/>
    <n v="106"/>
    <n v="40.77669999999999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x v="0"/>
    <n v="1352055886"/>
    <n v="1350324286"/>
    <b v="0"/>
    <n v="26"/>
    <b v="1"/>
    <s v="film &amp; video/shorts"/>
    <n v="100"/>
    <n v="192.3077000000000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x v="0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x v="0"/>
    <n v="1293073733"/>
    <n v="1290481733"/>
    <b v="0"/>
    <n v="65"/>
    <b v="1"/>
    <s v="film &amp; video/shorts"/>
    <n v="128"/>
    <n v="117.92310000000001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x v="1"/>
    <n v="1394220030"/>
    <n v="1392232830"/>
    <b v="0"/>
    <n v="49"/>
    <b v="1"/>
    <s v="film &amp; video/shorts"/>
    <n v="105"/>
    <n v="27.89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x v="0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x v="0"/>
    <n v="1463184000"/>
    <n v="1461605020"/>
    <b v="0"/>
    <n v="60"/>
    <b v="1"/>
    <s v="film &amp; video/shorts"/>
    <n v="107"/>
    <n v="39.383299999999998"/>
    <x v="0"/>
    <s v="shorts"/>
    <x v="105"/>
    <d v="2016-05-14T00:00:00"/>
  </r>
  <r>
    <n v="106"/>
    <s v="LOST WEEKEND"/>
    <s v="A Boy. A Girl. A Car. A Serial Killer."/>
    <n v="5000"/>
    <n v="5025"/>
    <x v="0"/>
    <s v="US"/>
    <x v="0"/>
    <n v="1333391901"/>
    <n v="1332182301"/>
    <b v="0"/>
    <n v="27"/>
    <b v="1"/>
    <s v="film &amp; video/shorts"/>
    <n v="101"/>
    <n v="186.11109999999999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x v="0"/>
    <n v="1303688087"/>
    <n v="1301787287"/>
    <b v="0"/>
    <n v="69"/>
    <b v="1"/>
    <s v="film &amp; video/shorts"/>
    <n v="102"/>
    <n v="111.376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x v="0"/>
    <n v="1370011370"/>
    <n v="1364827370"/>
    <b v="0"/>
    <n v="47"/>
    <b v="1"/>
    <s v="film &amp; video/shorts"/>
    <n v="247"/>
    <n v="78.723399999999998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x v="0"/>
    <n v="1298680630"/>
    <n v="1296088630"/>
    <b v="0"/>
    <n v="47"/>
    <b v="1"/>
    <s v="film &amp; video/shorts"/>
    <n v="220"/>
    <n v="46.702100000000002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x v="0"/>
    <n v="1384408740"/>
    <n v="1381445253"/>
    <b v="0"/>
    <n v="26"/>
    <b v="1"/>
    <s v="film &amp; video/shorts"/>
    <n v="131"/>
    <n v="65.384600000000006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x v="2"/>
    <n v="1433059187"/>
    <n v="1430467187"/>
    <b v="0"/>
    <n v="53"/>
    <b v="1"/>
    <s v="film &amp; video/shorts"/>
    <n v="155"/>
    <n v="102.07550000000001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x v="0"/>
    <n v="1397354400"/>
    <n v="1395277318"/>
    <b v="0"/>
    <n v="81"/>
    <b v="1"/>
    <s v="film &amp; video/shorts"/>
    <n v="104"/>
    <n v="64.197500000000005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x v="0"/>
    <n v="1312642800"/>
    <n v="1311963128"/>
    <b v="0"/>
    <n v="78"/>
    <b v="1"/>
    <s v="film &amp; video/shorts"/>
    <n v="141"/>
    <n v="90.384600000000006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x v="0"/>
    <n v="1326436488"/>
    <n v="1321252488"/>
    <b v="0"/>
    <n v="35"/>
    <b v="1"/>
    <s v="film &amp; video/shorts"/>
    <n v="103"/>
    <n v="88.57139999999999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x v="0"/>
    <n v="1328377444"/>
    <n v="1326217444"/>
    <b v="0"/>
    <n v="22"/>
    <b v="1"/>
    <s v="film &amp; video/shorts"/>
    <n v="140"/>
    <n v="28.72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x v="0"/>
    <n v="1302260155"/>
    <n v="1298289355"/>
    <b v="0"/>
    <n v="57"/>
    <b v="1"/>
    <s v="film &amp; video/shorts"/>
    <n v="114"/>
    <n v="69.789500000000004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x v="0"/>
    <n v="1276110000"/>
    <n v="1268337744"/>
    <b v="0"/>
    <n v="27"/>
    <b v="1"/>
    <s v="film &amp; video/shorts"/>
    <n v="100"/>
    <n v="167.4896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x v="0"/>
    <n v="1311902236"/>
    <n v="1309310236"/>
    <b v="0"/>
    <n v="39"/>
    <b v="1"/>
    <s v="film &amp; video/shorts"/>
    <n v="113"/>
    <n v="144.91229999999999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x v="0"/>
    <n v="1313276400"/>
    <n v="1310693986"/>
    <b v="0"/>
    <n v="37"/>
    <b v="1"/>
    <s v="film &amp; video/shorts"/>
    <n v="105"/>
    <n v="91.840500000000006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x v="6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x v="0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x v="0"/>
    <n v="1476094907"/>
    <n v="1470910907"/>
    <b v="0"/>
    <n v="0"/>
    <b v="0"/>
    <s v="film &amp; video/science fiction"/>
    <n v="0"/>
    <s v="no backers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x v="0"/>
    <n v="1414533600"/>
    <n v="1411411564"/>
    <b v="0"/>
    <n v="6"/>
    <b v="0"/>
    <s v="film &amp; video/science fiction"/>
    <n v="0"/>
    <n v="25.166699999999999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x v="0"/>
    <n v="1431728242"/>
    <n v="1429568242"/>
    <b v="0"/>
    <n v="0"/>
    <b v="0"/>
    <s v="film &amp; video/science fiction"/>
    <n v="0"/>
    <s v="no backers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x v="5"/>
    <n v="1486165880"/>
    <n v="1480981880"/>
    <b v="0"/>
    <n v="6"/>
    <b v="0"/>
    <s v="film &amp; video/science fiction"/>
    <n v="14"/>
    <n v="11.666700000000001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x v="0"/>
    <n v="1433988000"/>
    <n v="1431353337"/>
    <b v="0"/>
    <n v="13"/>
    <b v="0"/>
    <s v="film &amp; video/science fiction"/>
    <n v="6"/>
    <n v="106.6923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x v="0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x v="0"/>
    <n v="1476941293"/>
    <n v="1473917293"/>
    <b v="0"/>
    <n v="6"/>
    <b v="0"/>
    <s v="film &amp; video/science fiction"/>
    <n v="2"/>
    <n v="311.1666999999999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x v="0"/>
    <n v="1414708183"/>
    <n v="1409524183"/>
    <b v="0"/>
    <n v="0"/>
    <b v="0"/>
    <s v="film &amp; video/science fiction"/>
    <n v="0"/>
    <s v="no backers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x v="1"/>
    <n v="1402949760"/>
    <n v="1400536692"/>
    <b v="0"/>
    <n v="0"/>
    <b v="0"/>
    <s v="film &amp; video/science fiction"/>
    <n v="0"/>
    <s v="no backers"/>
    <x v="0"/>
    <s v="science fiction"/>
    <x v="130"/>
    <d v="2014-06-16T20:16:00"/>
  </r>
  <r>
    <n v="131"/>
    <s v="I (Canceled)"/>
    <s v="I"/>
    <n v="1200"/>
    <n v="0"/>
    <x v="1"/>
    <s v="US"/>
    <x v="0"/>
    <n v="1467763200"/>
    <n v="1466453161"/>
    <b v="0"/>
    <n v="0"/>
    <b v="0"/>
    <s v="film &amp; video/science fiction"/>
    <n v="0"/>
    <s v="no backers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x v="0"/>
    <n v="1415392207"/>
    <n v="1411500607"/>
    <b v="0"/>
    <n v="81"/>
    <b v="0"/>
    <s v="film &amp; video/science fiction"/>
    <n v="10"/>
    <n v="94.506200000000007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x v="0"/>
    <n v="1464715860"/>
    <n v="1462130584"/>
    <b v="0"/>
    <n v="0"/>
    <b v="0"/>
    <s v="film &amp; video/science fiction"/>
    <n v="0"/>
    <s v="no backers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x v="0"/>
    <n v="1441386000"/>
    <n v="1438811418"/>
    <b v="0"/>
    <n v="0"/>
    <b v="0"/>
    <s v="film &amp; video/science fiction"/>
    <n v="0"/>
    <s v="no backers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x v="0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x v="0"/>
    <n v="1431771360"/>
    <n v="1427968234"/>
    <b v="0"/>
    <n v="0"/>
    <b v="0"/>
    <s v="film &amp; video/science fiction"/>
    <n v="0"/>
    <s v="no backers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x v="7"/>
    <n v="1444657593"/>
    <n v="1440337593"/>
    <b v="0"/>
    <n v="0"/>
    <b v="0"/>
    <s v="film &amp; video/science fiction"/>
    <n v="0"/>
    <s v="no backers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x v="0"/>
    <n v="1438405140"/>
    <n v="1435731041"/>
    <b v="0"/>
    <n v="58"/>
    <b v="0"/>
    <s v="film &amp; video/science fiction"/>
    <n v="3"/>
    <n v="81.241399999999999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x v="0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x v="0"/>
    <n v="1426823132"/>
    <n v="1424234732"/>
    <b v="0"/>
    <n v="0"/>
    <b v="0"/>
    <s v="film &amp; video/science fiction"/>
    <n v="0"/>
    <s v="no backers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x v="0"/>
    <n v="1433043623"/>
    <n v="1429155623"/>
    <b v="0"/>
    <n v="28"/>
    <b v="0"/>
    <s v="film &amp; video/science fiction"/>
    <n v="11"/>
    <n v="46.178600000000003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x v="0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x v="2"/>
    <n v="1472882100"/>
    <n v="1467941542"/>
    <b v="0"/>
    <n v="0"/>
    <b v="0"/>
    <s v="film &amp; video/science fiction"/>
    <n v="0"/>
    <s v="no backers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x v="5"/>
    <n v="1428945472"/>
    <n v="1423765072"/>
    <b v="0"/>
    <n v="37"/>
    <b v="0"/>
    <s v="film &amp; video/science fiction"/>
    <n v="28"/>
    <n v="55.945900000000002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x v="0"/>
    <n v="1439298052"/>
    <n v="1436965252"/>
    <b v="0"/>
    <n v="9"/>
    <b v="0"/>
    <s v="film &amp; video/science fiction"/>
    <n v="8"/>
    <n v="37.555599999999998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x v="0"/>
    <n v="1484698998"/>
    <n v="1479514998"/>
    <b v="0"/>
    <n v="3"/>
    <b v="0"/>
    <s v="film &amp; video/science fiction"/>
    <n v="1"/>
    <n v="38.333300000000001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x v="1"/>
    <n v="1420741080"/>
    <n v="1417026340"/>
    <b v="0"/>
    <n v="0"/>
    <b v="0"/>
    <s v="film &amp; video/science fiction"/>
    <n v="0"/>
    <s v="no backers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x v="0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x v="0"/>
    <n v="1419494400"/>
    <n v="1416888470"/>
    <b v="0"/>
    <n v="6"/>
    <b v="0"/>
    <s v="film &amp; video/science fiction"/>
    <n v="1"/>
    <n v="15.333299999999999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x v="0"/>
    <n v="1432612382"/>
    <n v="1427428382"/>
    <b v="0"/>
    <n v="67"/>
    <b v="0"/>
    <s v="film &amp; video/science fiction"/>
    <n v="23"/>
    <n v="449.43279999999999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x v="2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x v="0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x v="0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x v="0"/>
    <n v="1433336895"/>
    <n v="1429621695"/>
    <b v="0"/>
    <n v="3"/>
    <b v="0"/>
    <s v="film &amp; video/science fiction"/>
    <n v="3"/>
    <n v="13.333299999999999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x v="0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x v="5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x v="0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x v="0"/>
    <n v="1413942628"/>
    <n v="1411350628"/>
    <b v="0"/>
    <n v="0"/>
    <b v="0"/>
    <s v="film &amp; video/science fiction"/>
    <n v="0"/>
    <s v="no backers"/>
    <x v="0"/>
    <s v="science fiction"/>
    <x v="158"/>
    <d v="2014-10-22T01:50:28"/>
  </r>
  <r>
    <n v="159"/>
    <s v="Rosette: Sci-Fi/Action Feature Film to Cast Hollywood Talent"/>
    <s v="Love, Robots... and Time Travel._x000d_Rosette: A Sci-Fi/Action/Adventure Feature Film, set to cast three A-list Hollywood actors."/>
    <n v="500000"/>
    <n v="10"/>
    <x v="1"/>
    <s v="US"/>
    <x v="0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x v="0"/>
    <n v="1439675691"/>
    <n v="1434491691"/>
    <b v="0"/>
    <n v="0"/>
    <b v="0"/>
    <s v="film &amp; video/drama"/>
    <n v="0"/>
    <s v="no backers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x v="0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x v="0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d_This will be the most comprehensive portrayal EVER of US. THEN."/>
    <n v="2000000"/>
    <n v="0"/>
    <x v="2"/>
    <s v="US"/>
    <x v="0"/>
    <n v="1443657600"/>
    <n v="1440716654"/>
    <b v="0"/>
    <n v="0"/>
    <b v="0"/>
    <s v="film &amp; video/drama"/>
    <n v="0"/>
    <s v="no backers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x v="0"/>
    <n v="1411150701"/>
    <n v="1405966701"/>
    <b v="0"/>
    <n v="7"/>
    <b v="0"/>
    <s v="film &amp; video/drama"/>
    <n v="1"/>
    <n v="91.42860000000000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x v="1"/>
    <n v="1452613724"/>
    <n v="1450021724"/>
    <b v="0"/>
    <n v="0"/>
    <b v="0"/>
    <s v="film &amp; video/drama"/>
    <n v="0"/>
    <s v="no backers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x v="0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x v="0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x v="0"/>
    <n v="1426791770"/>
    <n v="1424203370"/>
    <b v="0"/>
    <n v="3"/>
    <b v="0"/>
    <s v="film &amp; video/drama"/>
    <n v="4"/>
    <n v="108.33329999999999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x v="1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x v="0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x v="0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x v="0"/>
    <n v="1426753723"/>
    <n v="1423733323"/>
    <b v="0"/>
    <n v="0"/>
    <b v="0"/>
    <s v="film &amp; video/drama"/>
    <n v="0"/>
    <s v="no backers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x v="1"/>
    <n v="1425131108"/>
    <n v="1422539108"/>
    <b v="0"/>
    <n v="0"/>
    <b v="0"/>
    <s v="film &amp; video/drama"/>
    <n v="0"/>
    <s v="no backers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x v="3"/>
    <n v="1431108776"/>
    <n v="1425924776"/>
    <b v="0"/>
    <n v="0"/>
    <b v="0"/>
    <s v="film &amp; video/drama"/>
    <n v="0"/>
    <s v="no backers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x v="1"/>
    <n v="1409337611"/>
    <n v="1407177611"/>
    <b v="0"/>
    <n v="26"/>
    <b v="0"/>
    <s v="film &amp; video/drama"/>
    <n v="6"/>
    <n v="49.884599999999999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x v="0"/>
    <n v="1438803999"/>
    <n v="1436211999"/>
    <b v="0"/>
    <n v="0"/>
    <b v="0"/>
    <s v="film &amp; video/drama"/>
    <n v="0"/>
    <s v="no backers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x v="0"/>
    <n v="1427155726"/>
    <n v="1425690526"/>
    <b v="0"/>
    <n v="7"/>
    <b v="0"/>
    <s v="film &amp; video/drama"/>
    <n v="40"/>
    <n v="25.71430000000000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x v="3"/>
    <n v="1448582145"/>
    <n v="1445986545"/>
    <b v="0"/>
    <n v="0"/>
    <b v="0"/>
    <s v="film &amp; video/drama"/>
    <n v="0"/>
    <s v="no backers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x v="0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x v="1"/>
    <n v="1428951600"/>
    <n v="1425512843"/>
    <b v="0"/>
    <n v="13"/>
    <b v="0"/>
    <s v="film &amp; video/drama"/>
    <n v="33"/>
    <n v="30.8462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x v="1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x v="0"/>
    <n v="1483748232"/>
    <n v="1481156232"/>
    <b v="0"/>
    <n v="0"/>
    <b v="0"/>
    <s v="film &amp; video/drama"/>
    <n v="0"/>
    <s v="no backers"/>
    <x v="0"/>
    <s v="drama"/>
    <x v="182"/>
    <d v="2017-01-07T00:17:12"/>
  </r>
  <r>
    <n v="183"/>
    <s v="Three Little Words"/>
    <s v="Don't kill me until I meet my Dad"/>
    <n v="12500"/>
    <n v="4482"/>
    <x v="2"/>
    <s v="GB"/>
    <x v="1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x v="5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x v="8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x v="0"/>
    <n v="1488571200"/>
    <n v="1485977434"/>
    <b v="0"/>
    <n v="0"/>
    <b v="0"/>
    <s v="film &amp; video/drama"/>
    <n v="0"/>
    <s v="no backers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x v="0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x v="0"/>
    <n v="1409891015"/>
    <n v="1407299015"/>
    <b v="0"/>
    <n v="0"/>
    <b v="0"/>
    <s v="film &amp; video/drama"/>
    <n v="0"/>
    <s v="no backers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x v="0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x v="0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x v="2"/>
    <n v="1443782138"/>
    <n v="1440326138"/>
    <b v="0"/>
    <n v="3"/>
    <b v="0"/>
    <s v="film &amp; video/drama"/>
    <n v="5"/>
    <n v="83.333299999999994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x v="0"/>
    <n v="1413572432"/>
    <n v="1410980432"/>
    <b v="0"/>
    <n v="3"/>
    <b v="0"/>
    <s v="film &amp; video/drama"/>
    <n v="0"/>
    <n v="5.6666999999999996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x v="1"/>
    <n v="1417217166"/>
    <n v="1412029566"/>
    <b v="0"/>
    <n v="0"/>
    <b v="0"/>
    <s v="film &amp; video/drama"/>
    <n v="0"/>
    <s v="no backers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x v="1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x v="0"/>
    <n v="1436544332"/>
    <n v="1431360332"/>
    <b v="0"/>
    <n v="0"/>
    <b v="0"/>
    <s v="film &amp; video/drama"/>
    <n v="0"/>
    <s v="no backers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x v="1"/>
    <n v="1444510800"/>
    <n v="1442062898"/>
    <b v="0"/>
    <n v="19"/>
    <b v="0"/>
    <s v="film &amp; video/drama"/>
    <n v="42"/>
    <n v="77.1053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x v="1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x v="0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x v="0"/>
    <n v="1472698702"/>
    <n v="1470106702"/>
    <b v="0"/>
    <n v="0"/>
    <b v="0"/>
    <s v="film &amp; video/drama"/>
    <n v="0"/>
    <s v="no backers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x v="0"/>
    <n v="1410746403"/>
    <n v="1408154403"/>
    <b v="0"/>
    <n v="18"/>
    <b v="0"/>
    <s v="film &amp; video/drama"/>
    <n v="26"/>
    <n v="87.308300000000003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x v="0"/>
    <n v="1423424329"/>
    <n v="1421696329"/>
    <b v="0"/>
    <n v="7"/>
    <b v="0"/>
    <s v="film &amp; video/drama"/>
    <n v="58"/>
    <n v="54.285699999999999"/>
    <x v="0"/>
    <s v="drama"/>
    <x v="201"/>
    <d v="2015-02-08T19:38:49"/>
  </r>
  <r>
    <n v="202"/>
    <s v="Modern Gangsters"/>
    <s v="new web series created by jonney terry"/>
    <n v="6000"/>
    <n v="0"/>
    <x v="2"/>
    <s v="US"/>
    <x v="0"/>
    <n v="1444337940"/>
    <n v="1441750564"/>
    <b v="0"/>
    <n v="0"/>
    <b v="0"/>
    <s v="film &amp; video/drama"/>
    <n v="0"/>
    <s v="no backers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x v="1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x v="2"/>
    <n v="1470319203"/>
    <n v="1467727203"/>
    <b v="0"/>
    <n v="1293"/>
    <b v="0"/>
    <s v="film &amp; video/drama"/>
    <n v="51"/>
    <n v="117.6837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x v="0"/>
    <n v="1444144222"/>
    <n v="1441120222"/>
    <b v="0"/>
    <n v="17"/>
    <b v="0"/>
    <s v="film &amp; video/drama"/>
    <n v="16"/>
    <n v="76.470600000000005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x v="0"/>
    <n v="1470441983"/>
    <n v="1468627583"/>
    <b v="0"/>
    <n v="0"/>
    <b v="0"/>
    <s v="film &amp; video/drama"/>
    <n v="0"/>
    <s v="no backers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x v="5"/>
    <n v="1420346638"/>
    <n v="1417754638"/>
    <b v="0"/>
    <n v="13"/>
    <b v="0"/>
    <s v="film &amp; video/drama"/>
    <n v="15"/>
    <n v="163.84620000000001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x v="2"/>
    <n v="1418719967"/>
    <n v="1416127967"/>
    <b v="0"/>
    <n v="0"/>
    <b v="0"/>
    <s v="film &amp; video/drama"/>
    <n v="0"/>
    <s v="no backers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x v="0"/>
    <n v="1436566135"/>
    <n v="1433974135"/>
    <b v="0"/>
    <n v="0"/>
    <b v="0"/>
    <s v="film &amp; video/drama"/>
    <n v="0"/>
    <s v="no backers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x v="0"/>
    <n v="1443675600"/>
    <n v="1441157592"/>
    <b v="0"/>
    <n v="33"/>
    <b v="0"/>
    <s v="film &amp; video/drama"/>
    <n v="25"/>
    <n v="91.818200000000004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x v="0"/>
    <n v="1442634617"/>
    <n v="1440042617"/>
    <b v="0"/>
    <n v="12"/>
    <b v="0"/>
    <s v="film &amp; video/drama"/>
    <n v="45"/>
    <n v="185.83330000000001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x v="0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x v="0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x v="0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x v="1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x v="0"/>
    <n v="1429740037"/>
    <n v="1425423637"/>
    <b v="0"/>
    <n v="84"/>
    <b v="0"/>
    <s v="film &amp; video/drama"/>
    <n v="56"/>
    <n v="331.53829999999999"/>
    <x v="0"/>
    <s v="drama"/>
    <x v="216"/>
    <d v="2015-04-22T22:00:37"/>
  </r>
  <r>
    <n v="217"/>
    <s v="Bitch"/>
    <s v="A roadmovie by paw"/>
    <n v="100000"/>
    <n v="11943"/>
    <x v="2"/>
    <s v="SE"/>
    <x v="9"/>
    <n v="1419780149"/>
    <n v="1417101749"/>
    <b v="0"/>
    <n v="38"/>
    <b v="0"/>
    <s v="film &amp; video/drama"/>
    <n v="12"/>
    <n v="314.28949999999998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x v="0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x v="0"/>
    <n v="1459493940"/>
    <n v="1456732225"/>
    <b v="0"/>
    <n v="76"/>
    <b v="0"/>
    <s v="film &amp; video/drama"/>
    <n v="18"/>
    <n v="115.9868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x v="0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x v="0"/>
    <n v="1427569564"/>
    <n v="1422389164"/>
    <b v="0"/>
    <n v="0"/>
    <b v="0"/>
    <s v="film &amp; video/drama"/>
    <n v="0"/>
    <s v="no backers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x v="0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x v="0"/>
    <n v="1463879100"/>
    <n v="1461287350"/>
    <b v="0"/>
    <n v="0"/>
    <b v="0"/>
    <s v="film &amp; video/drama"/>
    <n v="0"/>
    <s v="no backers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x v="2"/>
    <n v="1436506726"/>
    <n v="1431322726"/>
    <b v="0"/>
    <n v="0"/>
    <b v="0"/>
    <s v="film &amp; video/drama"/>
    <n v="0"/>
    <s v="no backers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x v="0"/>
    <n v="1460153054"/>
    <n v="1457564654"/>
    <b v="0"/>
    <n v="0"/>
    <b v="0"/>
    <s v="film &amp; video/drama"/>
    <n v="0"/>
    <s v="no backers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x v="1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x v="0"/>
    <n v="1436477241"/>
    <n v="1433885241"/>
    <b v="0"/>
    <n v="0"/>
    <b v="0"/>
    <s v="film &amp; video/drama"/>
    <n v="0"/>
    <s v="no backers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x v="1"/>
    <n v="1433176105"/>
    <n v="1427992105"/>
    <b v="0"/>
    <n v="0"/>
    <b v="0"/>
    <s v="film &amp; video/drama"/>
    <n v="0"/>
    <s v="no backers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x v="3"/>
    <n v="1455402297"/>
    <n v="1452810297"/>
    <b v="0"/>
    <n v="0"/>
    <b v="0"/>
    <s v="film &amp; video/drama"/>
    <n v="0"/>
    <s v="no backers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x v="0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x v="0"/>
    <n v="1451775651"/>
    <n v="1449183651"/>
    <b v="0"/>
    <n v="0"/>
    <b v="0"/>
    <s v="film &amp; video/drama"/>
    <n v="0"/>
    <s v="no backers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x v="1"/>
    <n v="1425066546"/>
    <n v="1422474546"/>
    <b v="0"/>
    <n v="7"/>
    <b v="0"/>
    <s v="film &amp; video/drama"/>
    <n v="3"/>
    <n v="15.7143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x v="0"/>
    <n v="1475185972"/>
    <n v="1472593972"/>
    <b v="0"/>
    <n v="0"/>
    <b v="0"/>
    <s v="film &amp; video/drama"/>
    <n v="0"/>
    <s v="no backers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x v="0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x v="0"/>
    <n v="1436478497"/>
    <n v="1433886497"/>
    <b v="0"/>
    <n v="0"/>
    <b v="0"/>
    <s v="film &amp; video/drama"/>
    <n v="0"/>
    <s v="no backers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x v="0"/>
    <n v="1451952000"/>
    <n v="1447380099"/>
    <b v="0"/>
    <n v="0"/>
    <b v="0"/>
    <s v="film &amp; video/drama"/>
    <n v="0"/>
    <s v="no backers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x v="0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x v="0"/>
    <n v="1483088400"/>
    <n v="1481324760"/>
    <b v="0"/>
    <n v="0"/>
    <b v="0"/>
    <s v="film &amp; video/drama"/>
    <n v="0"/>
    <s v="no backers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x v="2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x v="0"/>
    <n v="1367773211"/>
    <n v="1363885211"/>
    <b v="1"/>
    <n v="137"/>
    <b v="1"/>
    <s v="film &amp; video/documentary"/>
    <n v="108"/>
    <n v="117.8476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x v="0"/>
    <n v="1419180304"/>
    <n v="1415292304"/>
    <b v="1"/>
    <n v="376"/>
    <b v="1"/>
    <s v="film &amp; video/documentary"/>
    <n v="113"/>
    <n v="109.04259999999999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x v="0"/>
    <n v="1324381790"/>
    <n v="1321357790"/>
    <b v="1"/>
    <n v="202"/>
    <b v="1"/>
    <s v="film &amp; video/documentary"/>
    <n v="113"/>
    <n v="73.019800000000004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x v="0"/>
    <n v="1393031304"/>
    <n v="1390439304"/>
    <b v="1"/>
    <n v="328"/>
    <b v="1"/>
    <s v="film &amp; video/documentary"/>
    <n v="103"/>
    <n v="78.195099999999996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x v="0"/>
    <n v="1268723160"/>
    <n v="1265269559"/>
    <b v="1"/>
    <n v="84"/>
    <b v="1"/>
    <s v="film &amp; video/documentary"/>
    <n v="114"/>
    <n v="47.398800000000001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x v="0"/>
    <n v="1345079785"/>
    <n v="1342487785"/>
    <b v="1"/>
    <n v="96"/>
    <b v="1"/>
    <s v="film &amp; video/documentary"/>
    <n v="104"/>
    <n v="54.020800000000001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x v="0"/>
    <n v="1292665405"/>
    <n v="1288341805"/>
    <b v="1"/>
    <n v="223"/>
    <b v="1"/>
    <s v="film &amp; video/documentary"/>
    <n v="305"/>
    <n v="68.48879999999999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d_"/>
    <n v="5000"/>
    <n v="6705"/>
    <x v="0"/>
    <s v="US"/>
    <x v="0"/>
    <n v="1287200340"/>
    <n v="1284042614"/>
    <b v="1"/>
    <n v="62"/>
    <b v="1"/>
    <s v="film &amp; video/documentary"/>
    <n v="134"/>
    <n v="108.1452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x v="0"/>
    <n v="1325961309"/>
    <n v="1322073309"/>
    <b v="1"/>
    <n v="146"/>
    <b v="1"/>
    <s v="film &amp; video/documentary"/>
    <n v="101"/>
    <n v="589.95209999999997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x v="0"/>
    <n v="1282498800"/>
    <n v="1275603020"/>
    <b v="1"/>
    <n v="235"/>
    <b v="1"/>
    <s v="film &amp; video/documentary"/>
    <n v="113"/>
    <n v="48.051099999999998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x v="0"/>
    <n v="1370525691"/>
    <n v="1367933691"/>
    <b v="1"/>
    <n v="437"/>
    <b v="1"/>
    <s v="film &amp; video/documentary"/>
    <n v="106"/>
    <n v="72.482799999999997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x v="0"/>
    <n v="1337194800"/>
    <n v="1334429646"/>
    <b v="1"/>
    <n v="77"/>
    <b v="1"/>
    <s v="film &amp; video/documentary"/>
    <n v="126"/>
    <n v="57.0779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x v="0"/>
    <n v="1275364740"/>
    <n v="1269878058"/>
    <b v="1"/>
    <n v="108"/>
    <b v="1"/>
    <s v="film &amp; video/documentary"/>
    <n v="185"/>
    <n v="85.444400000000002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x v="0"/>
    <n v="1329320235"/>
    <n v="1326728235"/>
    <b v="1"/>
    <n v="7"/>
    <b v="1"/>
    <s v="film &amp; video/documentary"/>
    <n v="101"/>
    <n v="215.8571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x v="0"/>
    <n v="1445047200"/>
    <n v="1442443910"/>
    <b v="1"/>
    <n v="314"/>
    <b v="1"/>
    <s v="film &amp; video/documentary"/>
    <n v="117"/>
    <n v="89.386399999999995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x v="0"/>
    <n v="1300275482"/>
    <n v="1297687082"/>
    <b v="1"/>
    <n v="188"/>
    <b v="1"/>
    <s v="film &amp; video/documentary"/>
    <n v="107"/>
    <n v="45.418399999999998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x v="0"/>
    <n v="1363458467"/>
    <n v="1360866467"/>
    <b v="1"/>
    <n v="275"/>
    <b v="1"/>
    <s v="film &amp; video/documentary"/>
    <n v="139"/>
    <n v="65.756399999999999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x v="0"/>
    <n v="1463670162"/>
    <n v="1461078162"/>
    <b v="1"/>
    <n v="560"/>
    <b v="1"/>
    <s v="film &amp; video/documentary"/>
    <n v="107"/>
    <n v="66.70409999999999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x v="0"/>
    <n v="1308359666"/>
    <n v="1305767666"/>
    <b v="1"/>
    <n v="688"/>
    <b v="1"/>
    <s v="film &amp; video/documentary"/>
    <n v="191"/>
    <n v="83.3459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x v="0"/>
    <n v="1428514969"/>
    <n v="1425922969"/>
    <b v="1"/>
    <n v="942"/>
    <b v="1"/>
    <s v="film &amp; video/documentary"/>
    <n v="132"/>
    <n v="105.0461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x v="0"/>
    <n v="1279360740"/>
    <n v="1275415679"/>
    <b v="1"/>
    <n v="88"/>
    <b v="1"/>
    <s v="film &amp; video/documentary"/>
    <n v="106"/>
    <n v="120.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x v="0"/>
    <n v="1339080900"/>
    <n v="1334783704"/>
    <b v="1"/>
    <n v="220"/>
    <b v="1"/>
    <s v="film &amp; video/documentary"/>
    <n v="107"/>
    <n v="97.636399999999995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x v="0"/>
    <n v="1298699828"/>
    <n v="1294811828"/>
    <b v="1"/>
    <n v="145"/>
    <b v="1"/>
    <s v="film &amp; video/documentary"/>
    <n v="240"/>
    <n v="41.379300000000001"/>
    <x v="0"/>
    <s v="documentary"/>
    <x v="262"/>
    <d v="2011-02-26T05:57:08"/>
  </r>
  <r>
    <n v="263"/>
    <s v="AMERICAN WINTER: A Documentary Film"/>
    <s v="We need $75,000 to finish this film on families struggling in the worst_x000d_economy in 80 years, while facing huge cuts to social services."/>
    <n v="25000"/>
    <n v="29520.27"/>
    <x v="0"/>
    <s v="US"/>
    <x v="0"/>
    <n v="1348786494"/>
    <n v="1346194494"/>
    <b v="1"/>
    <n v="963"/>
    <b v="1"/>
    <s v="film &amp; video/documentary"/>
    <n v="118"/>
    <n v="30.654499999999999"/>
    <x v="0"/>
    <s v="documentary"/>
    <x v="263"/>
    <d v="2012-09-27T22:54:54"/>
  </r>
  <r>
    <n v="264"/>
    <s v="A Moment in Her Story,  1970s Boston Women's Movement"/>
    <s v="The U.S. women's movement changed the social and cultural dialog_x000d_in this country and Boston was one of the centers of this movement."/>
    <n v="5000"/>
    <n v="5910"/>
    <x v="0"/>
    <s v="US"/>
    <x v="0"/>
    <n v="1336747995"/>
    <n v="1334155995"/>
    <b v="1"/>
    <n v="91"/>
    <b v="1"/>
    <s v="film &amp; video/documentary"/>
    <n v="118"/>
    <n v="64.945099999999996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x v="0"/>
    <n v="1273522560"/>
    <n v="1269928430"/>
    <b v="1"/>
    <n v="58"/>
    <b v="1"/>
    <s v="film &amp; video/documentary"/>
    <n v="111"/>
    <n v="95.77589999999999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x v="0"/>
    <n v="1271994660"/>
    <n v="1264565507"/>
    <b v="1"/>
    <n v="36"/>
    <b v="1"/>
    <s v="film &amp; video/documentary"/>
    <n v="146"/>
    <n v="40.416699999999999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x v="1"/>
    <n v="1403693499"/>
    <n v="1401101499"/>
    <b v="1"/>
    <n v="165"/>
    <b v="1"/>
    <s v="film &amp; video/documentary"/>
    <n v="132"/>
    <n v="78.578400000000002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x v="0"/>
    <n v="1320640778"/>
    <n v="1316749178"/>
    <b v="1"/>
    <n v="111"/>
    <b v="1"/>
    <s v="film &amp; video/documentary"/>
    <n v="111"/>
    <n v="50.180199999999999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x v="2"/>
    <n v="1487738622"/>
    <n v="1485146622"/>
    <b v="1"/>
    <n v="1596"/>
    <b v="1"/>
    <s v="film &amp; video/documentary"/>
    <n v="147"/>
    <n v="92.2517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x v="0"/>
    <n v="1306296000"/>
    <n v="1301950070"/>
    <b v="1"/>
    <n v="61"/>
    <b v="1"/>
    <s v="film &amp; video/documentary"/>
    <n v="153"/>
    <n v="57.540999999999997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x v="0"/>
    <n v="1388649600"/>
    <n v="1386123861"/>
    <b v="1"/>
    <n v="287"/>
    <b v="1"/>
    <s v="film &amp; video/documentary"/>
    <n v="105"/>
    <n v="109.4216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x v="0"/>
    <n v="1272480540"/>
    <n v="1267220191"/>
    <b v="1"/>
    <n v="65"/>
    <b v="1"/>
    <s v="film &amp; video/documentary"/>
    <n v="177"/>
    <n v="81.892499999999998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x v="0"/>
    <n v="1309694266"/>
    <n v="1307102266"/>
    <b v="1"/>
    <n v="118"/>
    <b v="1"/>
    <s v="film &amp; video/documentary"/>
    <n v="108"/>
    <n v="45.667700000000004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x v="0"/>
    <n v="1333609140"/>
    <n v="1330638829"/>
    <b v="1"/>
    <n v="113"/>
    <b v="1"/>
    <s v="film &amp; video/documentary"/>
    <n v="156"/>
    <n v="55.221200000000003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x v="0"/>
    <n v="1352511966"/>
    <n v="1349916366"/>
    <b v="1"/>
    <n v="332"/>
    <b v="1"/>
    <s v="film &amp; video/documentary"/>
    <n v="108"/>
    <n v="65.298199999999994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x v="0"/>
    <n v="1335574674"/>
    <n v="1330394274"/>
    <b v="1"/>
    <n v="62"/>
    <b v="1"/>
    <s v="film &amp; video/documentary"/>
    <n v="148"/>
    <n v="95.22580000000000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x v="0"/>
    <n v="1432416219"/>
    <n v="1429824219"/>
    <b v="1"/>
    <n v="951"/>
    <b v="1"/>
    <s v="film &amp; video/documentary"/>
    <n v="110"/>
    <n v="75.44480000000000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x v="0"/>
    <n v="1350003539"/>
    <n v="1347411539"/>
    <b v="1"/>
    <n v="415"/>
    <b v="1"/>
    <s v="film &amp; video/documentary"/>
    <n v="150"/>
    <n v="97.816900000000004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x v="0"/>
    <n v="1488160860"/>
    <n v="1485237096"/>
    <b v="1"/>
    <n v="305"/>
    <b v="1"/>
    <s v="film &amp; video/documentary"/>
    <n v="157"/>
    <n v="87.685599999999994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x v="0"/>
    <n v="1401459035"/>
    <n v="1397571035"/>
    <b v="1"/>
    <n v="2139"/>
    <b v="1"/>
    <s v="film &amp; video/documentary"/>
    <n v="156"/>
    <n v="54.748899999999999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x v="0"/>
    <n v="1249932360"/>
    <n v="1242532513"/>
    <b v="1"/>
    <n v="79"/>
    <b v="1"/>
    <s v="film &amp; video/documentary"/>
    <n v="121"/>
    <n v="83.953400000000002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x v="0"/>
    <n v="1266876000"/>
    <n v="1263679492"/>
    <b v="1"/>
    <n v="179"/>
    <b v="1"/>
    <s v="film &amp; video/documentary"/>
    <n v="101"/>
    <n v="254.38550000000001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x v="0"/>
    <n v="1306904340"/>
    <n v="1305219744"/>
    <b v="1"/>
    <n v="202"/>
    <b v="1"/>
    <s v="film &amp; video/documentary"/>
    <n v="114"/>
    <n v="101.827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x v="0"/>
    <n v="1327167780"/>
    <n v="1325007780"/>
    <b v="1"/>
    <n v="760"/>
    <b v="1"/>
    <s v="film &amp; video/documentary"/>
    <n v="105"/>
    <n v="55.066400000000002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x v="0"/>
    <n v="1379614128"/>
    <n v="1377022128"/>
    <b v="1"/>
    <n v="563"/>
    <b v="1"/>
    <s v="film &amp; video/documentary"/>
    <n v="229"/>
    <n v="56.901400000000002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x v="0"/>
    <n v="1364236524"/>
    <n v="1360352124"/>
    <b v="1"/>
    <n v="135"/>
    <b v="1"/>
    <s v="film &amp; video/documentary"/>
    <n v="109"/>
    <n v="121.28149999999999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x v="0"/>
    <n v="1351828800"/>
    <n v="1349160018"/>
    <b v="1"/>
    <n v="290"/>
    <b v="1"/>
    <s v="film &amp; video/documentary"/>
    <n v="176"/>
    <n v="91.189700000000002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x v="0"/>
    <n v="1340683393"/>
    <n v="1337659393"/>
    <b v="1"/>
    <n v="447"/>
    <b v="1"/>
    <s v="film &amp; video/documentary"/>
    <n v="103"/>
    <n v="115.4481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x v="1"/>
    <n v="1383389834"/>
    <n v="1380797834"/>
    <b v="1"/>
    <n v="232"/>
    <b v="1"/>
    <s v="film &amp; video/documentary"/>
    <n v="105"/>
    <n v="67.77160000000000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x v="0"/>
    <n v="1296633540"/>
    <n v="1292316697"/>
    <b v="1"/>
    <n v="168"/>
    <b v="1"/>
    <s v="film &amp; video/documentary"/>
    <n v="107"/>
    <n v="28.5762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x v="0"/>
    <n v="1367366460"/>
    <n v="1365791246"/>
    <b v="1"/>
    <n v="128"/>
    <b v="1"/>
    <s v="film &amp; video/documentary"/>
    <n v="120"/>
    <n v="46.882800000000003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x v="0"/>
    <n v="1319860740"/>
    <n v="1317064599"/>
    <b v="1"/>
    <n v="493"/>
    <b v="1"/>
    <s v="film &amp; video/documentary"/>
    <n v="102"/>
    <n v="154.42230000000001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x v="0"/>
    <n v="1398009714"/>
    <n v="1395417714"/>
    <b v="1"/>
    <n v="131"/>
    <b v="1"/>
    <s v="film &amp; video/documentary"/>
    <n v="101"/>
    <n v="201.22139999999999"/>
    <x v="0"/>
    <s v="documentary"/>
    <x v="293"/>
    <d v="2014-04-20T16:01:54"/>
  </r>
  <r>
    <n v="294"/>
    <s v="Spectacular Movements documentary film"/>
    <s v="An amazing journey in Bolivia in a theater-truck._x000d_The creative soul of social movements re-imagined._x000d_The art of the youth of Teatro Trono in action."/>
    <n v="5000"/>
    <n v="5000"/>
    <x v="0"/>
    <s v="US"/>
    <x v="0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x v="0"/>
    <n v="1383264000"/>
    <n v="1378080409"/>
    <b v="1"/>
    <n v="665"/>
    <b v="1"/>
    <s v="film &amp; video/documentary"/>
    <n v="133"/>
    <n v="100.08199999999999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x v="0"/>
    <n v="1347017083"/>
    <n v="1344857083"/>
    <b v="1"/>
    <n v="129"/>
    <b v="1"/>
    <s v="film &amp; video/documentary"/>
    <n v="119"/>
    <n v="230.0894999999999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x v="0"/>
    <n v="1430452740"/>
    <n v="1427390901"/>
    <b v="1"/>
    <n v="142"/>
    <b v="1"/>
    <s v="film &amp; video/documentary"/>
    <n v="101"/>
    <n v="141.746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x v="0"/>
    <n v="1399669200"/>
    <n v="1394536048"/>
    <b v="1"/>
    <n v="2436"/>
    <b v="1"/>
    <s v="film &amp; video/documentary"/>
    <n v="109"/>
    <n v="56.344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x v="0"/>
    <n v="1289975060"/>
    <n v="1287379460"/>
    <b v="1"/>
    <n v="244"/>
    <b v="1"/>
    <s v="film &amp; video/documentary"/>
    <n v="179"/>
    <n v="73.341200000000001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x v="0"/>
    <n v="1303686138"/>
    <n v="1301007738"/>
    <b v="1"/>
    <n v="298"/>
    <b v="1"/>
    <s v="film &amp; video/documentary"/>
    <n v="102"/>
    <n v="85.337800000000001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x v="0"/>
    <n v="1363711335"/>
    <n v="1360258935"/>
    <b v="1"/>
    <n v="251"/>
    <b v="1"/>
    <s v="film &amp; video/documentary"/>
    <n v="119"/>
    <n v="61.496200000000002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x v="0"/>
    <n v="1330115638"/>
    <n v="1327523638"/>
    <b v="1"/>
    <n v="108"/>
    <b v="1"/>
    <s v="film &amp; video/documentary"/>
    <n v="100"/>
    <n v="93.018500000000003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x v="0"/>
    <n v="1338601346"/>
    <n v="1336009346"/>
    <b v="1"/>
    <n v="82"/>
    <b v="1"/>
    <s v="film &amp; video/documentary"/>
    <n v="137"/>
    <n v="50.292700000000004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x v="0"/>
    <n v="1346464800"/>
    <n v="1343096197"/>
    <b v="1"/>
    <n v="74"/>
    <b v="1"/>
    <s v="film &amp; video/documentary"/>
    <n v="232"/>
    <n v="106.432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x v="0"/>
    <n v="1331392049"/>
    <n v="1328800049"/>
    <b v="1"/>
    <n v="189"/>
    <b v="1"/>
    <s v="film &amp; video/documentary"/>
    <n v="130"/>
    <n v="51.7196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x v="0"/>
    <n v="1363806333"/>
    <n v="1362081933"/>
    <b v="1"/>
    <n v="80"/>
    <b v="1"/>
    <s v="film &amp; video/documentary"/>
    <n v="293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x v="0"/>
    <n v="1360276801"/>
    <n v="1357684801"/>
    <b v="1"/>
    <n v="576"/>
    <b v="1"/>
    <s v="film &amp; video/documentary"/>
    <n v="111"/>
    <n v="42.51740000000000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x v="0"/>
    <n v="1299775210"/>
    <n v="1295887210"/>
    <b v="1"/>
    <n v="202"/>
    <b v="1"/>
    <s v="film &amp; video/documentary"/>
    <n v="106"/>
    <n v="62.712899999999998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x v="0"/>
    <n v="1346695334"/>
    <n v="1344880934"/>
    <b v="1"/>
    <n v="238"/>
    <b v="1"/>
    <s v="film &amp; video/documentary"/>
    <n v="119"/>
    <n v="89.957999999999998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x v="0"/>
    <n v="1319076000"/>
    <n v="1317788623"/>
    <b v="1"/>
    <n v="36"/>
    <b v="1"/>
    <s v="film &amp; video/documentary"/>
    <n v="104"/>
    <n v="28.924700000000001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x v="0"/>
    <n v="1325404740"/>
    <n v="1321852592"/>
    <b v="1"/>
    <n v="150"/>
    <b v="1"/>
    <s v="film &amp; video/documentary"/>
    <n v="104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x v="0"/>
    <n v="1365973432"/>
    <n v="1363381432"/>
    <b v="1"/>
    <n v="146"/>
    <b v="1"/>
    <s v="film &amp; video/documentary"/>
    <n v="112"/>
    <n v="61.301400000000001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x v="0"/>
    <n v="1281542340"/>
    <n v="1277702894"/>
    <b v="1"/>
    <n v="222"/>
    <b v="1"/>
    <s v="film &amp; video/documentary"/>
    <n v="105"/>
    <n v="80.202699999999993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x v="0"/>
    <n v="1362167988"/>
    <n v="1359575988"/>
    <b v="1"/>
    <n v="120"/>
    <b v="1"/>
    <s v="film &amp; video/documentary"/>
    <n v="385"/>
    <n v="32.095799999999997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x v="0"/>
    <n v="1345660334"/>
    <n v="1343068334"/>
    <b v="1"/>
    <n v="126"/>
    <b v="1"/>
    <s v="film &amp; video/documentary"/>
    <n v="101"/>
    <n v="200.88890000000001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x v="5"/>
    <n v="1418273940"/>
    <n v="1415398197"/>
    <b v="1"/>
    <n v="158"/>
    <b v="1"/>
    <s v="film &amp; video/documentary"/>
    <n v="114"/>
    <n v="108.0127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x v="0"/>
    <n v="1386778483"/>
    <n v="1384186483"/>
    <b v="1"/>
    <n v="316"/>
    <b v="1"/>
    <s v="film &amp; video/documentary"/>
    <n v="101"/>
    <n v="95.69939999999999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x v="0"/>
    <n v="1364342151"/>
    <n v="1361753751"/>
    <b v="1"/>
    <n v="284"/>
    <b v="1"/>
    <s v="film &amp; video/documentary"/>
    <n v="283"/>
    <n v="49.88029999999999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x v="0"/>
    <n v="1265097540"/>
    <n v="1257538029"/>
    <b v="1"/>
    <n v="51"/>
    <b v="1"/>
    <s v="film &amp; video/documentary"/>
    <n v="113"/>
    <n v="110.4706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x v="1"/>
    <n v="1450825200"/>
    <n v="1448284433"/>
    <b v="1"/>
    <n v="158"/>
    <b v="1"/>
    <s v="film &amp; video/documentary"/>
    <n v="107"/>
    <n v="134.91139999999999"/>
    <x v="0"/>
    <s v="documentary"/>
    <x v="320"/>
    <d v="2015-12-22T23:00:00"/>
  </r>
  <r>
    <n v="321"/>
    <s v="An Impossible Project"/>
    <s v="The more digital the world, the more analog our dreams._x000d_A feature documentary shot on 35mm film."/>
    <n v="35000"/>
    <n v="35932"/>
    <x v="0"/>
    <s v="DE"/>
    <x v="3"/>
    <n v="1478605386"/>
    <n v="1475577786"/>
    <b v="1"/>
    <n v="337"/>
    <b v="1"/>
    <s v="film &amp; video/documentary"/>
    <n v="103"/>
    <n v="106.62309999999999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x v="0"/>
    <n v="1463146848"/>
    <n v="1460554848"/>
    <b v="1"/>
    <n v="186"/>
    <b v="1"/>
    <s v="film &amp; video/documentary"/>
    <n v="108"/>
    <n v="145.04300000000001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x v="0"/>
    <n v="1482307140"/>
    <n v="1479886966"/>
    <b v="1"/>
    <n v="58"/>
    <b v="1"/>
    <s v="film &amp; video/documentary"/>
    <n v="123"/>
    <n v="114.58620000000001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x v="0"/>
    <n v="1438441308"/>
    <n v="1435590108"/>
    <b v="1"/>
    <n v="82"/>
    <b v="1"/>
    <s v="film &amp; video/documentary"/>
    <n v="102"/>
    <n v="105.3171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x v="0"/>
    <n v="1482208233"/>
    <n v="1479184233"/>
    <b v="1"/>
    <n v="736"/>
    <b v="1"/>
    <s v="film &amp; video/documentary"/>
    <n v="104"/>
    <n v="70.921199999999999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x v="0"/>
    <n v="1489532220"/>
    <n v="1486625606"/>
    <b v="1"/>
    <n v="1151"/>
    <b v="1"/>
    <s v="film &amp; video/documentary"/>
    <n v="113"/>
    <n v="147.1716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x v="0"/>
    <n v="1427011200"/>
    <n v="1424669929"/>
    <b v="1"/>
    <n v="34"/>
    <b v="1"/>
    <s v="film &amp; video/documentary"/>
    <n v="136"/>
    <n v="160.47059999999999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x v="0"/>
    <n v="1446350400"/>
    <n v="1443739388"/>
    <b v="1"/>
    <n v="498"/>
    <b v="1"/>
    <s v="film &amp; video/documentary"/>
    <n v="104"/>
    <n v="156.0458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x v="0"/>
    <n v="1446868800"/>
    <n v="1444821127"/>
    <b v="1"/>
    <n v="167"/>
    <b v="1"/>
    <s v="film &amp; video/documentary"/>
    <n v="106"/>
    <n v="63.17369999999999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x v="0"/>
    <n v="1368763140"/>
    <n v="1366028563"/>
    <b v="1"/>
    <n v="340"/>
    <b v="1"/>
    <s v="film &amp; video/documentary"/>
    <n v="102"/>
    <n v="104.8235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x v="0"/>
    <n v="1466171834"/>
    <n v="1463493434"/>
    <b v="1"/>
    <n v="438"/>
    <b v="1"/>
    <s v="film &amp; video/documentary"/>
    <n v="107"/>
    <n v="97.356200000000001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x v="0"/>
    <n v="1446019200"/>
    <n v="1442420377"/>
    <b v="1"/>
    <n v="555"/>
    <b v="1"/>
    <s v="film &amp; video/documentary"/>
    <n v="113"/>
    <n v="203.63059999999999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x v="0"/>
    <n v="1460038591"/>
    <n v="1457450191"/>
    <b v="1"/>
    <n v="266"/>
    <b v="1"/>
    <s v="film &amp; video/documentary"/>
    <n v="125"/>
    <n v="188.3120000000000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x v="0"/>
    <n v="1431716400"/>
    <n v="1428423757"/>
    <b v="1"/>
    <n v="69"/>
    <b v="1"/>
    <s v="film &amp; video/documentary"/>
    <n v="101"/>
    <n v="146.65219999999999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x v="0"/>
    <n v="1431122400"/>
    <n v="1428428515"/>
    <b v="1"/>
    <n v="80"/>
    <b v="1"/>
    <s v="film &amp; video/documentary"/>
    <n v="103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x v="0"/>
    <n v="1447427918"/>
    <n v="1444832318"/>
    <b v="1"/>
    <n v="493"/>
    <b v="1"/>
    <s v="film &amp; video/documentary"/>
    <n v="117"/>
    <n v="59.249000000000002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x v="0"/>
    <n v="1426298708"/>
    <n v="1423710308"/>
    <b v="1"/>
    <n v="31"/>
    <b v="1"/>
    <s v="film &amp; video/documentary"/>
    <n v="101"/>
    <n v="97.904799999999994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x v="0"/>
    <n v="1472864400"/>
    <n v="1468001290"/>
    <b v="1"/>
    <n v="236"/>
    <b v="1"/>
    <s v="film &amp; video/documentary"/>
    <n v="110"/>
    <n v="70.000200000000007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x v="0"/>
    <n v="1430331268"/>
    <n v="1427739268"/>
    <b v="1"/>
    <n v="89"/>
    <b v="1"/>
    <s v="film &amp; video/documentary"/>
    <n v="108"/>
    <n v="72.865200000000002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x v="0"/>
    <n v="1489006800"/>
    <n v="1486397007"/>
    <b v="1"/>
    <n v="299"/>
    <b v="1"/>
    <s v="film &amp; video/documentary"/>
    <n v="125"/>
    <n v="146.34780000000001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x v="0"/>
    <n v="1412135940"/>
    <n v="1410555998"/>
    <b v="1"/>
    <n v="55"/>
    <b v="1"/>
    <s v="film &amp; video/documentary"/>
    <n v="107"/>
    <n v="67.909099999999995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x v="0"/>
    <n v="1461955465"/>
    <n v="1459363465"/>
    <b v="1"/>
    <n v="325"/>
    <b v="1"/>
    <s v="film &amp; video/documentary"/>
    <n v="100"/>
    <n v="169.85079999999999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x v="0"/>
    <n v="1415934000"/>
    <n v="1413308545"/>
    <b v="1"/>
    <n v="524"/>
    <b v="1"/>
    <s v="film &amp; video/documentary"/>
    <n v="102"/>
    <n v="58.4133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x v="0"/>
    <n v="1433125200"/>
    <n v="1429312694"/>
    <b v="1"/>
    <n v="285"/>
    <b v="1"/>
    <s v="film &amp; video/documentary"/>
    <n v="102"/>
    <n v="119.992999999999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x v="0"/>
    <n v="1432161590"/>
    <n v="1429569590"/>
    <b v="1"/>
    <n v="179"/>
    <b v="1"/>
    <s v="film &amp; video/documentary"/>
    <n v="123"/>
    <n v="99.860299999999995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x v="0"/>
    <n v="1444824021"/>
    <n v="1442232021"/>
    <b v="1"/>
    <n v="188"/>
    <b v="1"/>
    <s v="film &amp; video/documentary"/>
    <n v="170"/>
    <n v="90.579099999999997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x v="0"/>
    <n v="1447505609"/>
    <n v="1444910009"/>
    <b v="1"/>
    <n v="379"/>
    <b v="1"/>
    <s v="film &amp; video/documentary"/>
    <n v="112"/>
    <n v="117.7736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x v="0"/>
    <n v="1440165916"/>
    <n v="1437573916"/>
    <b v="1"/>
    <n v="119"/>
    <b v="1"/>
    <s v="film &amp; video/documentary"/>
    <n v="103"/>
    <n v="86.554599999999994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x v="0"/>
    <n v="1487937508"/>
    <n v="1485345508"/>
    <b v="1"/>
    <n v="167"/>
    <b v="1"/>
    <s v="film &amp; video/documentary"/>
    <n v="107"/>
    <n v="71.899299999999997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x v="0"/>
    <n v="1473566340"/>
    <n v="1470274509"/>
    <b v="1"/>
    <n v="221"/>
    <b v="1"/>
    <s v="film &amp; video/documentary"/>
    <n v="115"/>
    <n v="129.81899999999999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x v="3"/>
    <n v="1460066954"/>
    <n v="1456614554"/>
    <b v="1"/>
    <n v="964"/>
    <b v="1"/>
    <s v="film &amp; video/documentary"/>
    <n v="127"/>
    <n v="44.9129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x v="0"/>
    <n v="1412740868"/>
    <n v="1410148868"/>
    <b v="1"/>
    <n v="286"/>
    <b v="1"/>
    <s v="film &amp; video/documentary"/>
    <n v="117"/>
    <n v="40.755200000000002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x v="0"/>
    <n v="1447963219"/>
    <n v="1445367619"/>
    <b v="1"/>
    <n v="613"/>
    <b v="1"/>
    <s v="film &amp; video/documentary"/>
    <n v="109"/>
    <n v="103.5239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x v="0"/>
    <n v="1460141521"/>
    <n v="1457553121"/>
    <b v="1"/>
    <n v="29"/>
    <b v="1"/>
    <s v="film &amp; video/documentary"/>
    <n v="104"/>
    <n v="125.4483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x v="0"/>
    <n v="1417420994"/>
    <n v="1414738994"/>
    <b v="1"/>
    <n v="165"/>
    <b v="1"/>
    <s v="film &amp; video/documentary"/>
    <n v="116"/>
    <n v="246.60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x v="0"/>
    <n v="1458152193"/>
    <n v="1455563793"/>
    <b v="1"/>
    <n v="97"/>
    <b v="1"/>
    <s v="film &amp; video/documentary"/>
    <n v="103"/>
    <n v="79.4013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x v="0"/>
    <n v="1429852797"/>
    <n v="1426396797"/>
    <b v="1"/>
    <n v="303"/>
    <b v="1"/>
    <s v="film &amp; video/documentary"/>
    <n v="174"/>
    <n v="86.138599999999997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x v="0"/>
    <n v="1466002800"/>
    <n v="1463517521"/>
    <b v="1"/>
    <n v="267"/>
    <b v="1"/>
    <s v="film &amp; video/documentary"/>
    <n v="103"/>
    <n v="193.0487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x v="0"/>
    <n v="1415941920"/>
    <n v="1414028490"/>
    <b v="1"/>
    <n v="302"/>
    <b v="1"/>
    <s v="film &amp; video/documentary"/>
    <n v="105"/>
    <n v="84.023200000000003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x v="0"/>
    <n v="1437621060"/>
    <n v="1433799180"/>
    <b v="0"/>
    <n v="87"/>
    <b v="1"/>
    <s v="film &amp; video/documentary"/>
    <n v="101"/>
    <n v="139.82759999999999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x v="0"/>
    <n v="1416704506"/>
    <n v="1414108906"/>
    <b v="0"/>
    <n v="354"/>
    <b v="1"/>
    <s v="film &amp; video/documentary"/>
    <n v="111"/>
    <n v="109.8219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x v="0"/>
    <n v="1407456000"/>
    <n v="1405573391"/>
    <b v="0"/>
    <n v="86"/>
    <b v="1"/>
    <s v="film &amp; video/documentary"/>
    <n v="124"/>
    <n v="139.53489999999999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x v="0"/>
    <n v="1272828120"/>
    <n v="1268934736"/>
    <b v="0"/>
    <n v="26"/>
    <b v="1"/>
    <s v="film &amp; video/documentary"/>
    <n v="101"/>
    <n v="347.84620000000001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x v="0"/>
    <n v="1403323140"/>
    <n v="1400704672"/>
    <b v="0"/>
    <n v="113"/>
    <b v="1"/>
    <s v="film &amp; video/documentary"/>
    <n v="110"/>
    <n v="68.24160000000000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x v="1"/>
    <n v="1393597999"/>
    <n v="1391005999"/>
    <b v="0"/>
    <n v="65"/>
    <b v="1"/>
    <s v="film &amp; video/documentary"/>
    <n v="104"/>
    <n v="239.9385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x v="0"/>
    <n v="1337540518"/>
    <n v="1334948518"/>
    <b v="0"/>
    <n v="134"/>
    <b v="1"/>
    <s v="film &amp; video/documentary"/>
    <n v="101"/>
    <n v="287.3134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x v="0"/>
    <n v="1367384340"/>
    <n v="1363960278"/>
    <b v="0"/>
    <n v="119"/>
    <b v="1"/>
    <s v="film &amp; video/documentary"/>
    <n v="103"/>
    <n v="86.848799999999997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x v="0"/>
    <n v="1426426322"/>
    <n v="1423405922"/>
    <b v="0"/>
    <n v="159"/>
    <b v="1"/>
    <s v="film &amp; video/documentary"/>
    <n v="104"/>
    <n v="81.849100000000007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x v="0"/>
    <n v="1326633269"/>
    <n v="1324041269"/>
    <b v="0"/>
    <n v="167"/>
    <b v="1"/>
    <s v="film &amp; video/documentary"/>
    <n v="110"/>
    <n v="42.875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x v="0"/>
    <n v="1483729500"/>
    <n v="1481137500"/>
    <b v="0"/>
    <n v="43"/>
    <b v="1"/>
    <s v="film &amp; video/documentary"/>
    <n v="122"/>
    <n v="709.41859999999997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x v="0"/>
    <n v="1359743139"/>
    <n v="1355855139"/>
    <b v="0"/>
    <n v="1062"/>
    <b v="1"/>
    <s v="film &amp; video/documentary"/>
    <n v="114"/>
    <n v="161.2552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x v="1"/>
    <n v="1459872000"/>
    <n v="1456408244"/>
    <b v="0"/>
    <n v="9"/>
    <b v="1"/>
    <s v="film &amp; video/documentary"/>
    <n v="125"/>
    <n v="41.77779999999999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x v="0"/>
    <n v="1342648398"/>
    <n v="1340056398"/>
    <b v="0"/>
    <n v="89"/>
    <b v="1"/>
    <s v="film &amp; video/documentary"/>
    <n v="107"/>
    <n v="89.887600000000006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x v="0"/>
    <n v="1316208031"/>
    <n v="1312320031"/>
    <b v="0"/>
    <n v="174"/>
    <b v="1"/>
    <s v="film &amp; video/documentary"/>
    <n v="131"/>
    <n v="45.051699999999997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x v="0"/>
    <n v="1393694280"/>
    <n v="1390088311"/>
    <b v="0"/>
    <n v="14"/>
    <b v="1"/>
    <s v="film &amp; video/documentary"/>
    <n v="120"/>
    <n v="42.857100000000003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x v="1"/>
    <n v="1472122316"/>
    <n v="1469443916"/>
    <b v="0"/>
    <n v="48"/>
    <b v="1"/>
    <s v="film &amp; video/documentary"/>
    <n v="106"/>
    <n v="54.083300000000001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x v="0"/>
    <n v="1447484460"/>
    <n v="1444888868"/>
    <b v="0"/>
    <n v="133"/>
    <b v="1"/>
    <s v="film &amp; video/documentary"/>
    <n v="114"/>
    <n v="103.218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x v="5"/>
    <n v="1453765920"/>
    <n v="1451655808"/>
    <b v="0"/>
    <n v="83"/>
    <b v="1"/>
    <s v="film &amp; video/documentary"/>
    <n v="112"/>
    <n v="40.397599999999997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x v="0"/>
    <n v="1336062672"/>
    <n v="1332174672"/>
    <b v="0"/>
    <n v="149"/>
    <b v="1"/>
    <s v="film &amp; video/documentary"/>
    <n v="116"/>
    <n v="116.8591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x v="0"/>
    <n v="1453569392"/>
    <n v="1451409392"/>
    <b v="0"/>
    <n v="49"/>
    <b v="1"/>
    <s v="film &amp; video/documentary"/>
    <n v="142"/>
    <n v="115.5102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x v="0"/>
    <n v="1343624400"/>
    <n v="1340642717"/>
    <b v="0"/>
    <n v="251"/>
    <b v="1"/>
    <s v="film &amp; video/documentary"/>
    <n v="105"/>
    <n v="104.3127000000000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x v="0"/>
    <n v="1346950900"/>
    <n v="1345741300"/>
    <b v="0"/>
    <n v="22"/>
    <b v="1"/>
    <s v="film &amp; video/documentary"/>
    <n v="256"/>
    <n v="69.772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x v="0"/>
    <n v="1400467759"/>
    <n v="1398480559"/>
    <b v="0"/>
    <n v="48"/>
    <b v="1"/>
    <s v="film &amp; video/documentary"/>
    <n v="207"/>
    <n v="43.020800000000001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x v="0"/>
    <n v="1420569947"/>
    <n v="1417977947"/>
    <b v="0"/>
    <n v="383"/>
    <b v="1"/>
    <s v="film &amp; video/documentary"/>
    <n v="112"/>
    <n v="58.540500000000002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x v="0"/>
    <n v="1416582101"/>
    <n v="1413986501"/>
    <b v="0"/>
    <n v="237"/>
    <b v="1"/>
    <s v="film &amp; video/documentary"/>
    <n v="106"/>
    <n v="111.7954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x v="0"/>
    <n v="1439246991"/>
    <n v="1437950991"/>
    <b v="0"/>
    <n v="13"/>
    <b v="1"/>
    <s v="film &amp; video/documentary"/>
    <n v="100"/>
    <n v="46.230800000000002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x v="0"/>
    <n v="1439618400"/>
    <n v="1436976858"/>
    <b v="0"/>
    <n v="562"/>
    <b v="1"/>
    <s v="film &amp; video/documentary"/>
    <n v="214"/>
    <n v="144.69040000000001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x v="0"/>
    <n v="1469670580"/>
    <n v="1467078580"/>
    <b v="0"/>
    <n v="71"/>
    <b v="1"/>
    <s v="film &amp; video/documentary"/>
    <n v="126"/>
    <n v="88.845100000000002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x v="0"/>
    <n v="1394233140"/>
    <n v="1391477450"/>
    <b v="0"/>
    <n v="1510"/>
    <b v="1"/>
    <s v="film &amp; video/documentary"/>
    <n v="182"/>
    <n v="81.751099999999994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x v="0"/>
    <n v="1431046372"/>
    <n v="1429318372"/>
    <b v="0"/>
    <n v="14"/>
    <b v="1"/>
    <s v="film &amp; video/documentary"/>
    <n v="100"/>
    <n v="71.428600000000003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x v="0"/>
    <n v="1324169940"/>
    <n v="1321578051"/>
    <b v="0"/>
    <n v="193"/>
    <b v="1"/>
    <s v="film &amp; video/documentary"/>
    <n v="101"/>
    <n v="104.2591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x v="0"/>
    <n v="1315450800"/>
    <n v="1312823571"/>
    <b v="0"/>
    <n v="206"/>
    <b v="1"/>
    <s v="film &amp; video/documentary"/>
    <n v="101"/>
    <n v="90.61650000000000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x v="0"/>
    <n v="1381424452"/>
    <n v="1378746052"/>
    <b v="0"/>
    <n v="351"/>
    <b v="1"/>
    <s v="film &amp; video/documentary"/>
    <n v="110"/>
    <n v="157.3305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x v="3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x v="0"/>
    <n v="1335562320"/>
    <n v="1332452960"/>
    <b v="0"/>
    <n v="184"/>
    <b v="1"/>
    <s v="film &amp; video/documentary"/>
    <n v="108"/>
    <n v="58.719799999999999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x v="0"/>
    <n v="1341668006"/>
    <n v="1340372006"/>
    <b v="0"/>
    <n v="196"/>
    <b v="1"/>
    <s v="film &amp; video/documentary"/>
    <n v="107"/>
    <n v="81.6327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x v="0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x v="0"/>
    <n v="1430334126"/>
    <n v="1426446126"/>
    <b v="0"/>
    <n v="67"/>
    <b v="1"/>
    <s v="film &amp; video/documentary"/>
    <n v="125"/>
    <n v="140.1045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x v="1"/>
    <n v="1481716800"/>
    <n v="1479070867"/>
    <b v="0"/>
    <n v="95"/>
    <b v="1"/>
    <s v="film &amp; video/documentary"/>
    <n v="107"/>
    <n v="224.8526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x v="0"/>
    <n v="1400297400"/>
    <n v="1397661347"/>
    <b v="0"/>
    <n v="62"/>
    <b v="1"/>
    <s v="film &amp; video/documentary"/>
    <n v="112"/>
    <n v="181.13310000000001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x v="0"/>
    <n v="1312747970"/>
    <n v="1310155970"/>
    <b v="0"/>
    <n v="73"/>
    <b v="1"/>
    <s v="film &amp; video/documentary"/>
    <n v="104"/>
    <n v="711.04110000000003"/>
    <x v="0"/>
    <s v="documentary"/>
    <x v="401"/>
    <d v="2011-08-07T20:12:50"/>
  </r>
  <r>
    <n v="402"/>
    <s v="DVD Jesus Alive Again: From the Last Supper to the Ascension"/>
    <s v="Help create a new holiday classic -  _x000d_a film that takes us back in time to experience what the apostles witnessed, Jesus Alive Again."/>
    <n v="2000"/>
    <n v="2833"/>
    <x v="0"/>
    <s v="US"/>
    <x v="0"/>
    <n v="1446731817"/>
    <n v="1444913817"/>
    <b v="0"/>
    <n v="43"/>
    <b v="1"/>
    <s v="film &amp; video/documentary"/>
    <n v="142"/>
    <n v="65.883700000000005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x v="0"/>
    <n v="1312960080"/>
    <n v="1308900441"/>
    <b v="0"/>
    <n v="70"/>
    <b v="1"/>
    <s v="film &amp; video/documentary"/>
    <n v="105"/>
    <n v="75.185699999999997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x v="0"/>
    <n v="1391641440"/>
    <n v="1389107062"/>
    <b v="0"/>
    <n v="271"/>
    <b v="1"/>
    <s v="film &amp; video/documentary"/>
    <n v="103"/>
    <n v="133.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x v="0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x v="0"/>
    <n v="1304920740"/>
    <n v="1301975637"/>
    <b v="0"/>
    <n v="35"/>
    <b v="1"/>
    <s v="film &amp; video/documentary"/>
    <n v="108"/>
    <n v="86.16370000000000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x v="0"/>
    <n v="1321739650"/>
    <n v="1316552050"/>
    <b v="0"/>
    <n v="22"/>
    <b v="1"/>
    <s v="film &amp; video/documentary"/>
    <n v="102"/>
    <n v="92.318200000000004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x v="0"/>
    <n v="1383676790"/>
    <n v="1380217190"/>
    <b v="0"/>
    <n v="38"/>
    <b v="1"/>
    <s v="film &amp; video/documentary"/>
    <n v="101"/>
    <n v="160.16470000000001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x v="1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x v="5"/>
    <n v="1434670397"/>
    <n v="1429486397"/>
    <b v="0"/>
    <n v="7"/>
    <b v="1"/>
    <s v="film &amp; video/documentary"/>
    <n v="128"/>
    <n v="183.2856999999999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x v="0"/>
    <n v="1387688400"/>
    <n v="1384920804"/>
    <b v="0"/>
    <n v="241"/>
    <b v="1"/>
    <s v="film &amp; video/documentary"/>
    <n v="101"/>
    <n v="125.7884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x v="0"/>
    <n v="1343238578"/>
    <n v="1341856178"/>
    <b v="0"/>
    <n v="55"/>
    <b v="1"/>
    <s v="film &amp; video/documentary"/>
    <n v="127"/>
    <n v="57.654499999999999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x v="0"/>
    <n v="1342731811"/>
    <n v="1340139811"/>
    <b v="0"/>
    <n v="171"/>
    <b v="1"/>
    <s v="film &amp; video/documentary"/>
    <n v="105"/>
    <n v="78.660799999999995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x v="0"/>
    <n v="1381541465"/>
    <n v="1378949465"/>
    <b v="0"/>
    <n v="208"/>
    <b v="1"/>
    <s v="film &amp; video/documentary"/>
    <n v="103"/>
    <n v="91.480800000000002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x v="5"/>
    <n v="1413547200"/>
    <n v="1411417602"/>
    <b v="0"/>
    <n v="21"/>
    <b v="1"/>
    <s v="film &amp; video/documentary"/>
    <n v="102"/>
    <n v="68.098100000000002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x v="0"/>
    <n v="1391851831"/>
    <n v="1389259831"/>
    <b v="0"/>
    <n v="25"/>
    <b v="1"/>
    <s v="film &amp; video/documentary"/>
    <n v="120"/>
    <n v="48.086799999999997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x v="0"/>
    <n v="1365395580"/>
    <n v="1364426260"/>
    <b v="0"/>
    <n v="52"/>
    <b v="1"/>
    <s v="film &amp; video/documentary"/>
    <n v="100"/>
    <n v="202.42310000000001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x v="0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x v="0"/>
    <n v="1372536787"/>
    <n v="1367352787"/>
    <b v="0"/>
    <n v="73"/>
    <b v="1"/>
    <s v="film &amp; video/documentary"/>
    <n v="100"/>
    <n v="110.0685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x v="0"/>
    <n v="1394772031"/>
    <n v="1392183631"/>
    <b v="0"/>
    <n v="3"/>
    <b v="0"/>
    <s v="film &amp; video/animation"/>
    <n v="0"/>
    <n v="4.8333000000000004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x v="0"/>
    <n v="1440157656"/>
    <n v="1434973656"/>
    <b v="0"/>
    <n v="6"/>
    <b v="0"/>
    <s v="film &amp; video/animation"/>
    <n v="2"/>
    <n v="50.166699999999999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x v="0"/>
    <n v="1410416097"/>
    <n v="1407824097"/>
    <b v="0"/>
    <n v="12"/>
    <b v="0"/>
    <s v="film &amp; video/animation"/>
    <n v="1"/>
    <n v="35.833300000000001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x v="0"/>
    <n v="1370470430"/>
    <n v="1367878430"/>
    <b v="0"/>
    <n v="13"/>
    <b v="0"/>
    <s v="film &amp; video/animation"/>
    <n v="1"/>
    <n v="11.7692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x v="0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x v="0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x v="0"/>
    <n v="1456851914"/>
    <n v="1454259914"/>
    <b v="0"/>
    <n v="8"/>
    <b v="0"/>
    <s v="film &amp; video/animation"/>
    <n v="1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x v="0"/>
    <n v="1445540340"/>
    <n v="1444340940"/>
    <b v="0"/>
    <n v="0"/>
    <b v="0"/>
    <s v="film &amp; video/animation"/>
    <n v="0"/>
    <s v="no backers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x v="0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x v="0"/>
    <n v="1259297940"/>
    <n v="1252964282"/>
    <b v="0"/>
    <n v="0"/>
    <b v="0"/>
    <s v="film &amp; video/animation"/>
    <n v="0"/>
    <s v="no backers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x v="0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x v="1"/>
    <n v="1467752083"/>
    <n v="1465160083"/>
    <b v="0"/>
    <n v="8"/>
    <b v="0"/>
    <s v="film &amp; video/animation"/>
    <n v="1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x v="0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d_3 Main characters: Josh, Jessie, and Rosa._x000d_Genre: Action/eerie/adventure/suspense_x000d_Setting: Desert ruins/Deep Dungeon"/>
    <n v="3000"/>
    <n v="0"/>
    <x v="2"/>
    <s v="US"/>
    <x v="0"/>
    <n v="1444576022"/>
    <n v="1439392022"/>
    <b v="0"/>
    <n v="0"/>
    <b v="0"/>
    <s v="film &amp; video/animation"/>
    <n v="0"/>
    <s v="no backers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x v="0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x v="0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x v="0"/>
    <n v="1375260113"/>
    <n v="1372668113"/>
    <b v="0"/>
    <n v="0"/>
    <b v="0"/>
    <s v="film &amp; video/animation"/>
    <n v="0"/>
    <s v="no backers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x v="5"/>
    <n v="1475912326"/>
    <n v="1470728326"/>
    <b v="0"/>
    <n v="0"/>
    <b v="0"/>
    <s v="film &amp; video/animation"/>
    <n v="0"/>
    <s v="no backers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x v="0"/>
    <n v="1447830958"/>
    <n v="1445235358"/>
    <b v="0"/>
    <n v="11"/>
    <b v="0"/>
    <s v="film &amp; video/animation"/>
    <n v="9"/>
    <n v="170.54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x v="0"/>
    <n v="1413569818"/>
    <n v="1412705818"/>
    <b v="0"/>
    <n v="0"/>
    <b v="0"/>
    <s v="film &amp; video/animation"/>
    <n v="0"/>
    <s v="no backers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x v="0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x v="1"/>
    <n v="1383418996"/>
    <n v="1380826996"/>
    <b v="0"/>
    <n v="0"/>
    <b v="0"/>
    <s v="film &amp; video/animation"/>
    <n v="0"/>
    <s v="no backers"/>
    <x v="0"/>
    <s v="animation"/>
    <x v="441"/>
    <d v="2013-11-02T19:03:16"/>
  </r>
  <r>
    <n v="442"/>
    <s v="The Paranormal Idiot"/>
    <s v="Doomsday is here"/>
    <n v="17000"/>
    <n v="6691"/>
    <x v="2"/>
    <s v="US"/>
    <x v="0"/>
    <n v="1424380783"/>
    <n v="1421788783"/>
    <b v="0"/>
    <n v="17"/>
    <b v="0"/>
    <s v="film &amp; video/animation"/>
    <n v="39"/>
    <n v="393.58819999999997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x v="5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x v="0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x v="0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x v="0"/>
    <n v="1425434420"/>
    <n v="1422842420"/>
    <b v="0"/>
    <n v="16"/>
    <b v="0"/>
    <s v="film &amp; video/animation"/>
    <n v="7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x v="1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x v="0"/>
    <n v="1400091095"/>
    <n v="1398363095"/>
    <b v="0"/>
    <n v="4"/>
    <b v="0"/>
    <s v="film &amp; video/animation"/>
    <n v="3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x v="1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x v="0"/>
    <n v="1392417800"/>
    <n v="1389825800"/>
    <b v="0"/>
    <n v="7"/>
    <b v="0"/>
    <s v="film &amp; video/animation"/>
    <n v="1"/>
    <n v="56.57139999999999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x v="0"/>
    <n v="1390669791"/>
    <n v="1388077791"/>
    <b v="0"/>
    <n v="0"/>
    <b v="0"/>
    <s v="film &amp; video/animation"/>
    <n v="0"/>
    <s v="no backers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x v="0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x v="0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x v="0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x v="0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x v="0"/>
    <n v="1382414340"/>
    <n v="1380559201"/>
    <b v="0"/>
    <n v="3"/>
    <b v="0"/>
    <s v="film &amp; video/animation"/>
    <n v="1"/>
    <n v="20.333300000000001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x v="5"/>
    <n v="1408213512"/>
    <n v="1405621512"/>
    <b v="0"/>
    <n v="0"/>
    <b v="0"/>
    <s v="film &amp; video/animation"/>
    <n v="0"/>
    <s v="no backers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x v="1"/>
    <n v="1368550060"/>
    <n v="1365958060"/>
    <b v="0"/>
    <n v="49"/>
    <b v="0"/>
    <s v="film &amp; video/animation"/>
    <n v="8"/>
    <n v="16.755099999999999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x v="0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x v="0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x v="1"/>
    <n v="1370204367"/>
    <n v="1368476367"/>
    <b v="0"/>
    <n v="0"/>
    <b v="0"/>
    <s v="film &amp; video/animation"/>
    <n v="0"/>
    <s v="no backers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x v="0"/>
    <n v="1312945341"/>
    <n v="1307761341"/>
    <b v="0"/>
    <n v="0"/>
    <b v="0"/>
    <s v="film &amp; video/animation"/>
    <n v="0"/>
    <s v="no backers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x v="0"/>
    <n v="1316883753"/>
    <n v="1311699753"/>
    <b v="0"/>
    <n v="11"/>
    <b v="0"/>
    <s v="film &amp; video/animation"/>
    <n v="2"/>
    <n v="113.63639999999999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x v="3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x v="0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x v="0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x v="0"/>
    <n v="1348849134"/>
    <n v="1344961134"/>
    <b v="0"/>
    <n v="39"/>
    <b v="0"/>
    <s v="film &amp; video/animation"/>
    <n v="22"/>
    <n v="110.64100000000001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x v="0"/>
    <n v="1341978665"/>
    <n v="1336795283"/>
    <b v="0"/>
    <n v="0"/>
    <b v="0"/>
    <s v="film &amp; video/animation"/>
    <n v="0"/>
    <s v="no backers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x v="1"/>
    <n v="1409960724"/>
    <n v="1404776724"/>
    <b v="0"/>
    <n v="0"/>
    <b v="0"/>
    <s v="film &amp; video/animation"/>
    <n v="0"/>
    <s v="no backers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x v="0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d_and Juju was law."/>
    <n v="55000"/>
    <n v="6541"/>
    <x v="2"/>
    <s v="US"/>
    <x v="0"/>
    <n v="1397924379"/>
    <n v="1394039979"/>
    <b v="0"/>
    <n v="170"/>
    <b v="0"/>
    <s v="film &amp; video/animation"/>
    <n v="12"/>
    <n v="38.476500000000001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x v="0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x v="0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x v="0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x v="0"/>
    <n v="1430877843"/>
    <n v="1428285843"/>
    <b v="0"/>
    <n v="0"/>
    <b v="0"/>
    <s v="film &amp; video/animation"/>
    <n v="0"/>
    <s v="no backers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x v="0"/>
    <n v="1401767940"/>
    <n v="1398727441"/>
    <b v="0"/>
    <n v="124"/>
    <b v="0"/>
    <s v="film &amp; video/animation"/>
    <n v="2"/>
    <n v="39.56929999999999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x v="0"/>
    <n v="1337371334"/>
    <n v="1332187334"/>
    <b v="0"/>
    <n v="0"/>
    <b v="0"/>
    <s v="film &amp; video/animation"/>
    <n v="0"/>
    <s v="no backers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x v="0"/>
    <n v="1427921509"/>
    <n v="1425333109"/>
    <b v="0"/>
    <n v="0"/>
    <b v="0"/>
    <s v="film &amp; video/animation"/>
    <n v="0"/>
    <s v="no backers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x v="0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x v="0"/>
    <n v="1376049615"/>
    <n v="1373457615"/>
    <b v="0"/>
    <n v="140"/>
    <b v="0"/>
    <s v="film &amp; video/animation"/>
    <n v="19"/>
    <n v="55.457099999999997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x v="0"/>
    <n v="1349885289"/>
    <n v="1347293289"/>
    <b v="0"/>
    <n v="21"/>
    <b v="0"/>
    <s v="film &amp; video/animation"/>
    <n v="6"/>
    <n v="87.142899999999997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x v="0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x v="1"/>
    <n v="1359434672"/>
    <n v="1354250672"/>
    <b v="0"/>
    <n v="147"/>
    <b v="0"/>
    <s v="film &amp; video/animation"/>
    <n v="50"/>
    <n v="51.224499999999999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x v="1"/>
    <n v="1446766372"/>
    <n v="1443220372"/>
    <b v="0"/>
    <n v="11"/>
    <b v="0"/>
    <s v="film &amp; video/animation"/>
    <n v="0"/>
    <n v="13.545500000000001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x v="1"/>
    <n v="1368792499"/>
    <n v="1366200499"/>
    <b v="0"/>
    <n v="125"/>
    <b v="0"/>
    <s v="film &amp; video/animation"/>
    <n v="22"/>
    <n v="66.520099999999999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x v="2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x v="5"/>
    <n v="1482678994"/>
    <n v="1477491394"/>
    <b v="0"/>
    <n v="0"/>
    <b v="0"/>
    <s v="film &amp; video/animation"/>
    <n v="0"/>
    <s v="no backers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x v="0"/>
    <n v="1483924700"/>
    <n v="1481332700"/>
    <b v="0"/>
    <n v="0"/>
    <b v="0"/>
    <s v="film &amp; video/animation"/>
    <n v="0"/>
    <s v="no backers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x v="0"/>
    <n v="1325763180"/>
    <n v="1323084816"/>
    <b v="0"/>
    <n v="3"/>
    <b v="0"/>
    <s v="film &amp; video/animation"/>
    <n v="0"/>
    <n v="71.666700000000006"/>
    <x v="0"/>
    <s v="animation"/>
    <x v="489"/>
    <d v="2012-01-05T11:33:00"/>
  </r>
  <r>
    <n v="490"/>
    <s v="PROJECT IS CANCELLED"/>
    <s v="Cancelled"/>
    <n v="1000"/>
    <n v="0"/>
    <x v="2"/>
    <s v="US"/>
    <x v="0"/>
    <n v="1345677285"/>
    <n v="1343085285"/>
    <b v="0"/>
    <n v="0"/>
    <b v="0"/>
    <s v="film &amp; video/animation"/>
    <n v="0"/>
    <s v="no backers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x v="0"/>
    <n v="1453937699"/>
    <n v="1451345699"/>
    <b v="0"/>
    <n v="0"/>
    <b v="0"/>
    <s v="film &amp; video/animation"/>
    <n v="0"/>
    <s v="no backers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x v="9"/>
    <n v="1476319830"/>
    <n v="1471135830"/>
    <b v="0"/>
    <n v="0"/>
    <b v="0"/>
    <s v="film &amp; video/animation"/>
    <n v="0"/>
    <s v="no backers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x v="1"/>
    <n v="1432142738"/>
    <n v="1429550738"/>
    <b v="0"/>
    <n v="0"/>
    <b v="0"/>
    <s v="film &amp; video/animation"/>
    <n v="0"/>
    <s v="no backers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x v="0"/>
    <n v="1404356400"/>
    <n v="1402343765"/>
    <b v="0"/>
    <n v="3"/>
    <b v="0"/>
    <s v="film &amp; video/animation"/>
    <n v="0"/>
    <n v="10.333299999999999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x v="0"/>
    <n v="1437076305"/>
    <n v="1434484305"/>
    <b v="0"/>
    <n v="0"/>
    <b v="0"/>
    <s v="film &amp; video/animation"/>
    <n v="0"/>
    <s v="no backers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x v="0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x v="0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x v="0"/>
    <n v="1324664249"/>
    <n v="1321035449"/>
    <b v="0"/>
    <n v="22"/>
    <b v="0"/>
    <s v="film &amp; video/animation"/>
    <n v="5"/>
    <n v="136.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d_Animation and music melded into edge-of-your-seat entertainment."/>
    <n v="20000"/>
    <n v="1910"/>
    <x v="2"/>
    <s v="US"/>
    <x v="0"/>
    <n v="1255381140"/>
    <n v="1250630968"/>
    <b v="0"/>
    <n v="26"/>
    <b v="0"/>
    <s v="film &amp; video/animation"/>
    <n v="10"/>
    <n v="73.461500000000001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x v="0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x v="0"/>
    <n v="1310189851"/>
    <n v="1307597851"/>
    <b v="0"/>
    <n v="0"/>
    <b v="0"/>
    <s v="film &amp; video/animation"/>
    <n v="0"/>
    <s v="no backers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x v="0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x v="1"/>
    <n v="1421498303"/>
    <n v="1418906303"/>
    <b v="0"/>
    <n v="9"/>
    <b v="0"/>
    <s v="film &amp; video/animation"/>
    <n v="2"/>
    <n v="12.666700000000001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x v="0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x v="0"/>
    <n v="1451010086"/>
    <n v="1447122086"/>
    <b v="0"/>
    <n v="14"/>
    <b v="0"/>
    <s v="film &amp; video/animation"/>
    <n v="0"/>
    <n v="3.7143000000000002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x v="0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x v="0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x v="0"/>
    <n v="1337955240"/>
    <n v="1332808501"/>
    <b v="0"/>
    <n v="3"/>
    <b v="0"/>
    <s v="film &amp; video/animation"/>
    <n v="1"/>
    <n v="133.3333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x v="1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x v="0"/>
    <n v="1456805639"/>
    <n v="1454213639"/>
    <b v="0"/>
    <n v="0"/>
    <b v="0"/>
    <s v="film &amp; video/animation"/>
    <n v="0"/>
    <s v="no backers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x v="0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x v="0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x v="0"/>
    <n v="1471244400"/>
    <n v="1467387705"/>
    <b v="0"/>
    <n v="68"/>
    <b v="0"/>
    <s v="film &amp; video/animation"/>
    <n v="14"/>
    <n v="102.3824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x v="5"/>
    <n v="1407595447"/>
    <n v="1405003447"/>
    <b v="0"/>
    <n v="3"/>
    <b v="0"/>
    <s v="film &amp; video/animation"/>
    <n v="3"/>
    <n v="16.666699999999999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x v="0"/>
    <n v="1451389601"/>
    <n v="1447933601"/>
    <b v="0"/>
    <n v="34"/>
    <b v="0"/>
    <s v="film &amp; video/animation"/>
    <n v="25"/>
    <n v="725.02940000000001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x v="1"/>
    <n v="1432752080"/>
    <n v="1427568080"/>
    <b v="0"/>
    <n v="0"/>
    <b v="0"/>
    <s v="film &amp; video/animation"/>
    <n v="0"/>
    <s v="no backers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x v="0"/>
    <n v="1486046761"/>
    <n v="1483454761"/>
    <b v="0"/>
    <n v="3"/>
    <b v="0"/>
    <s v="film &amp; video/animation"/>
    <n v="1"/>
    <n v="68.333299999999994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x v="0"/>
    <n v="1441550760"/>
    <n v="1438958824"/>
    <b v="0"/>
    <n v="0"/>
    <b v="0"/>
    <s v="film &amp; video/animation"/>
    <n v="0"/>
    <s v="no backers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x v="0"/>
    <n v="1354699421"/>
    <n v="1352107421"/>
    <b v="0"/>
    <n v="70"/>
    <b v="0"/>
    <s v="film &amp; video/animation"/>
    <n v="23"/>
    <n v="39.2286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x v="1"/>
    <n v="1449766261"/>
    <n v="1447174261"/>
    <b v="0"/>
    <n v="34"/>
    <b v="1"/>
    <s v="theater/plays"/>
    <n v="102"/>
    <n v="150.14709999999999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x v="0"/>
    <n v="1477976340"/>
    <n v="1475460819"/>
    <b v="0"/>
    <n v="56"/>
    <b v="1"/>
    <s v="theater/plays"/>
    <n v="105"/>
    <n v="93.42860000000000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x v="0"/>
    <n v="1458518325"/>
    <n v="1456793925"/>
    <b v="0"/>
    <n v="31"/>
    <b v="1"/>
    <s v="theater/plays"/>
    <n v="115"/>
    <n v="110.96769999999999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x v="0"/>
    <n v="1442805076"/>
    <n v="1440213076"/>
    <b v="0"/>
    <n v="84"/>
    <b v="1"/>
    <s v="theater/plays"/>
    <n v="121"/>
    <n v="71.7857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x v="1"/>
    <n v="1464801169"/>
    <n v="1462209169"/>
    <b v="0"/>
    <n v="130"/>
    <b v="1"/>
    <s v="theater/plays"/>
    <n v="109"/>
    <n v="29.258099999999999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x v="0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x v="1"/>
    <n v="1438966800"/>
    <n v="1436278344"/>
    <b v="0"/>
    <n v="23"/>
    <b v="1"/>
    <s v="theater/plays"/>
    <n v="114"/>
    <n v="74.347800000000007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x v="0"/>
    <n v="1487347500"/>
    <n v="1484715366"/>
    <b v="0"/>
    <n v="158"/>
    <b v="1"/>
    <s v="theater/plays"/>
    <n v="101"/>
    <n v="63.829099999999997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x v="0"/>
    <n v="1434921600"/>
    <n v="1433109907"/>
    <b v="0"/>
    <n v="30"/>
    <b v="1"/>
    <s v="theater/plays"/>
    <n v="116"/>
    <n v="44.333300000000001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x v="5"/>
    <n v="1484110800"/>
    <n v="1482281094"/>
    <b v="0"/>
    <n v="18"/>
    <b v="1"/>
    <s v="theater/plays"/>
    <n v="130"/>
    <n v="86.944400000000002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x v="0"/>
    <n v="1435111200"/>
    <n v="1433254268"/>
    <b v="0"/>
    <n v="29"/>
    <b v="1"/>
    <s v="theater/plays"/>
    <n v="108"/>
    <n v="126.5517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x v="0"/>
    <n v="1481957940"/>
    <n v="1478050429"/>
    <b v="0"/>
    <n v="31"/>
    <b v="1"/>
    <s v="theater/plays"/>
    <n v="100"/>
    <n v="129.03229999999999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x v="0"/>
    <n v="1463098208"/>
    <n v="1460506208"/>
    <b v="0"/>
    <n v="173"/>
    <b v="1"/>
    <s v="theater/plays"/>
    <n v="123"/>
    <n v="71.24280000000000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x v="1"/>
    <n v="1463394365"/>
    <n v="1461320765"/>
    <b v="0"/>
    <n v="17"/>
    <b v="1"/>
    <s v="theater/plays"/>
    <n v="100"/>
    <n v="117.8824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x v="8"/>
    <n v="1446418800"/>
    <n v="1443036470"/>
    <b v="0"/>
    <n v="48"/>
    <b v="1"/>
    <s v="theater/plays"/>
    <n v="105"/>
    <n v="327.0833000000000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x v="1"/>
    <n v="1483707905"/>
    <n v="1481115905"/>
    <b v="0"/>
    <n v="59"/>
    <b v="1"/>
    <s v="theater/plays"/>
    <n v="103"/>
    <n v="34.745800000000003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x v="1"/>
    <n v="1438624800"/>
    <n v="1435133807"/>
    <b v="0"/>
    <n v="39"/>
    <b v="1"/>
    <s v="theater/plays"/>
    <n v="118"/>
    <n v="100.0641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x v="0"/>
    <n v="1446665191"/>
    <n v="1444069591"/>
    <b v="0"/>
    <n v="59"/>
    <b v="1"/>
    <s v="theater/plays"/>
    <n v="121"/>
    <n v="40.847499999999997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x v="0"/>
    <n v="1463166263"/>
    <n v="1460574263"/>
    <b v="0"/>
    <n v="60"/>
    <b v="1"/>
    <s v="theater/plays"/>
    <n v="302"/>
    <n v="252.01669999999999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x v="1"/>
    <n v="1467681107"/>
    <n v="1465866707"/>
    <b v="0"/>
    <n v="20"/>
    <b v="1"/>
    <s v="theater/plays"/>
    <n v="101"/>
    <n v="25.161000000000001"/>
    <x v="1"/>
    <s v="plays"/>
    <x v="539"/>
    <d v="2016-07-05T01:11:47"/>
  </r>
  <r>
    <n v="540"/>
    <s v="hap's- Whats the program?"/>
    <s v="There are so many dilemmas in life- what to do, where to go? _x000d_Let us solve it - search our preference based entertainment calendar"/>
    <n v="15000"/>
    <n v="1"/>
    <x v="2"/>
    <s v="US"/>
    <x v="0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x v="0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x v="0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x v="2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x v="0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x v="3"/>
    <n v="1447600389"/>
    <n v="1444140789"/>
    <b v="0"/>
    <n v="34"/>
    <b v="0"/>
    <s v="technology/web"/>
    <n v="27"/>
    <n v="402.70589999999999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x v="0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x v="1"/>
    <n v="1455122564"/>
    <n v="1452530564"/>
    <b v="0"/>
    <n v="0"/>
    <b v="0"/>
    <s v="technology/web"/>
    <n v="0"/>
    <s v="no backers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x v="1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x v="1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x v="5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x v="0"/>
    <n v="1438451580"/>
    <n v="1434609424"/>
    <b v="0"/>
    <n v="28"/>
    <b v="0"/>
    <s v="technology/web"/>
    <n v="5"/>
    <n v="135.03569999999999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x v="5"/>
    <n v="1452350896"/>
    <n v="1447166896"/>
    <b v="0"/>
    <n v="0"/>
    <b v="0"/>
    <s v="technology/web"/>
    <n v="0"/>
    <s v="no backers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x v="0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x v="0"/>
    <n v="1413735972"/>
    <n v="1411143972"/>
    <b v="0"/>
    <n v="22"/>
    <b v="0"/>
    <s v="technology/web"/>
    <n v="37"/>
    <n v="64.363600000000005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x v="1"/>
    <n v="1465720143"/>
    <n v="1463128143"/>
    <b v="0"/>
    <n v="0"/>
    <b v="0"/>
    <s v="technology/web"/>
    <n v="0"/>
    <s v="no backers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x v="0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x v="3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x v="0"/>
    <n v="1427227905"/>
    <n v="1424639505"/>
    <b v="0"/>
    <n v="0"/>
    <b v="0"/>
    <s v="technology/web"/>
    <n v="0"/>
    <s v="no backers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x v="0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x v="5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x v="0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x v="3"/>
    <n v="1482052815"/>
    <n v="1479460815"/>
    <b v="0"/>
    <n v="0"/>
    <b v="0"/>
    <s v="technology/web"/>
    <n v="0"/>
    <s v="no backers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x v="2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x v="3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x v="1"/>
    <n v="1436554249"/>
    <n v="1433962249"/>
    <b v="0"/>
    <n v="0"/>
    <b v="0"/>
    <s v="technology/web"/>
    <n v="0"/>
    <s v="no backers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x v="0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x v="0"/>
    <n v="1420143194"/>
    <n v="1417551194"/>
    <b v="0"/>
    <n v="0"/>
    <b v="0"/>
    <s v="technology/web"/>
    <n v="0"/>
    <s v="no backers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d_ever.&quot;"/>
    <n v="24500"/>
    <n v="245"/>
    <x v="2"/>
    <s v="NZ"/>
    <x v="4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x v="5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x v="0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x v="0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x v="0"/>
    <n v="1446660688"/>
    <n v="1444065088"/>
    <b v="0"/>
    <n v="0"/>
    <b v="0"/>
    <s v="technology/web"/>
    <n v="0"/>
    <s v="no backers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x v="0"/>
    <n v="1421543520"/>
    <n v="1416445931"/>
    <b v="0"/>
    <n v="9"/>
    <b v="0"/>
    <s v="technology/web"/>
    <n v="0"/>
    <n v="38.444400000000002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x v="1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x v="3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x v="0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x v="0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x v="1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x v="0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x v="0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x v="0"/>
    <n v="1438474704"/>
    <n v="1435882704"/>
    <b v="0"/>
    <n v="0"/>
    <b v="0"/>
    <s v="technology/web"/>
    <n v="0"/>
    <s v="no backers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x v="0"/>
    <n v="1426442400"/>
    <n v="1424454319"/>
    <b v="0"/>
    <n v="0"/>
    <b v="0"/>
    <s v="technology/web"/>
    <n v="0"/>
    <s v="no backers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x v="0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x v="0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d__x000d_PRE-ORDER YOUR LINK CARD TODAY"/>
    <n v="9000"/>
    <n v="0"/>
    <x v="2"/>
    <s v="GB"/>
    <x v="1"/>
    <n v="1448928000"/>
    <n v="1444123377"/>
    <b v="0"/>
    <n v="0"/>
    <b v="0"/>
    <s v="technology/web"/>
    <n v="0"/>
    <s v="no backers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x v="0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d__x000d_Make a pledge today!"/>
    <n v="30000"/>
    <n v="2725"/>
    <x v="2"/>
    <s v="CA"/>
    <x v="5"/>
    <n v="1429207833"/>
    <n v="1426615833"/>
    <b v="0"/>
    <n v="7"/>
    <b v="0"/>
    <s v="technology/web"/>
    <n v="9"/>
    <n v="389.28570000000002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x v="3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x v="0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x v="1"/>
    <n v="1454936460"/>
    <n v="1452259131"/>
    <b v="0"/>
    <n v="9"/>
    <b v="0"/>
    <s v="technology/web"/>
    <n v="4"/>
    <n v="24.77779999999999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x v="0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x v="0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x v="1"/>
    <n v="1428333345"/>
    <n v="1425744945"/>
    <b v="0"/>
    <n v="7"/>
    <b v="0"/>
    <s v="technology/web"/>
    <n v="23"/>
    <n v="16.428599999999999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x v="0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x v="0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x v="0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x v="0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x v="0"/>
    <n v="1417737781"/>
    <n v="1415145781"/>
    <b v="0"/>
    <n v="7"/>
    <b v="0"/>
    <s v="technology/web"/>
    <n v="34"/>
    <n v="121.4286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x v="0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x v="0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x v="5"/>
    <n v="1419626139"/>
    <n v="1417034139"/>
    <b v="0"/>
    <n v="6"/>
    <b v="0"/>
    <s v="technology/web"/>
    <n v="1"/>
    <n v="23.333300000000001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x v="0"/>
    <n v="1434654215"/>
    <n v="1432062215"/>
    <b v="0"/>
    <n v="0"/>
    <b v="0"/>
    <s v="technology/web"/>
    <n v="0"/>
    <s v="no backers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x v="0"/>
    <n v="1408029623"/>
    <n v="1405437623"/>
    <b v="0"/>
    <n v="13"/>
    <b v="0"/>
    <s v="technology/web"/>
    <n v="4"/>
    <n v="45.386200000000002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x v="0"/>
    <n v="1409187056"/>
    <n v="1406595056"/>
    <b v="0"/>
    <n v="0"/>
    <b v="0"/>
    <s v="technology/web"/>
    <n v="0"/>
    <s v="no backers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x v="0"/>
    <n v="1440318908"/>
    <n v="1436430908"/>
    <b v="0"/>
    <n v="8"/>
    <b v="0"/>
    <s v="technology/web"/>
    <n v="3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x v="3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x v="0"/>
    <n v="1448225336"/>
    <n v="1445629736"/>
    <b v="0"/>
    <n v="0"/>
    <b v="0"/>
    <s v="technology/web"/>
    <n v="0"/>
    <s v="no backers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x v="0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x v="1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x v="0"/>
    <n v="1429732586"/>
    <n v="1427140586"/>
    <b v="0"/>
    <n v="0"/>
    <b v="0"/>
    <s v="technology/web"/>
    <n v="0"/>
    <s v="no backers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x v="3"/>
    <n v="1453210037"/>
    <n v="1448026037"/>
    <b v="0"/>
    <n v="0"/>
    <b v="0"/>
    <s v="technology/web"/>
    <n v="0"/>
    <s v="no backers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x v="3"/>
    <n v="1472777146"/>
    <n v="1470185146"/>
    <b v="0"/>
    <n v="0"/>
    <b v="0"/>
    <s v="technology/web"/>
    <n v="0"/>
    <s v="no backers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x v="0"/>
    <n v="1443675540"/>
    <n v="1441022120"/>
    <b v="0"/>
    <n v="121"/>
    <b v="0"/>
    <s v="technology/web"/>
    <n v="21"/>
    <n v="105.93389999999999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x v="0"/>
    <n v="1466731740"/>
    <n v="1464139740"/>
    <b v="0"/>
    <n v="0"/>
    <b v="0"/>
    <s v="technology/web"/>
    <n v="0"/>
    <s v="no backers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x v="4"/>
    <n v="1443149759"/>
    <n v="1440557759"/>
    <b v="0"/>
    <n v="0"/>
    <b v="0"/>
    <s v="technology/web"/>
    <n v="0"/>
    <s v="no backers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x v="3"/>
    <n v="1488013307"/>
    <n v="1485421307"/>
    <b v="0"/>
    <n v="0"/>
    <b v="0"/>
    <s v="technology/web"/>
    <n v="0"/>
    <s v="no backers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x v="1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x v="0"/>
    <n v="1449689203"/>
    <n v="1447097203"/>
    <b v="0"/>
    <n v="0"/>
    <b v="0"/>
    <s v="technology/web"/>
    <n v="0"/>
    <s v="no backers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x v="0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x v="5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x v="0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x v="0"/>
    <n v="1467398138"/>
    <n v="1465670138"/>
    <b v="0"/>
    <n v="9"/>
    <b v="0"/>
    <s v="technology/web"/>
    <n v="6"/>
    <n v="37.88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x v="2"/>
    <n v="1432771997"/>
    <n v="1430179997"/>
    <b v="0"/>
    <n v="0"/>
    <b v="0"/>
    <s v="technology/web"/>
    <n v="0"/>
    <s v="no backers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x v="0"/>
    <n v="1431647041"/>
    <n v="1429055041"/>
    <b v="0"/>
    <n v="0"/>
    <b v="0"/>
    <s v="technology/web"/>
    <n v="0"/>
    <s v="no backers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x v="5"/>
    <n v="1490560177"/>
    <n v="1487971777"/>
    <b v="0"/>
    <n v="0"/>
    <b v="0"/>
    <s v="technology/web"/>
    <n v="0"/>
    <s v="no backers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x v="0"/>
    <n v="1439644920"/>
    <n v="1436793939"/>
    <b v="0"/>
    <n v="39"/>
    <b v="0"/>
    <s v="technology/web"/>
    <n v="17"/>
    <n v="111.4103000000000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x v="9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x v="0"/>
    <n v="1405269457"/>
    <n v="1402677457"/>
    <b v="0"/>
    <n v="0"/>
    <b v="0"/>
    <s v="technology/web"/>
    <n v="0"/>
    <s v="no backers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x v="2"/>
    <n v="1463239108"/>
    <n v="1460647108"/>
    <b v="0"/>
    <n v="3"/>
    <b v="0"/>
    <s v="technology/web"/>
    <n v="0"/>
    <n v="116.66670000000001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x v="0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x v="5"/>
    <n v="1464460329"/>
    <n v="1461954729"/>
    <b v="0"/>
    <n v="9"/>
    <b v="0"/>
    <s v="technology/web"/>
    <n v="1"/>
    <n v="76.666700000000006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x v="3"/>
    <n v="1448470165"/>
    <n v="1445874565"/>
    <b v="0"/>
    <n v="0"/>
    <b v="0"/>
    <s v="technology/web"/>
    <n v="0"/>
    <s v="no backers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x v="0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x v="0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x v="0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x v="1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x v="1"/>
    <n v="1488063840"/>
    <n v="1485558318"/>
    <b v="0"/>
    <n v="0"/>
    <b v="0"/>
    <s v="technology/web"/>
    <n v="0"/>
    <s v="no backers"/>
    <x v="2"/>
    <s v="web"/>
    <x v="637"/>
    <d v="2017-02-25T23:04:00"/>
  </r>
  <r>
    <n v="638"/>
    <s v="W (Canceled)"/>
    <s v="O0"/>
    <n v="200000"/>
    <n v="18"/>
    <x v="1"/>
    <s v="DE"/>
    <x v="3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x v="0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x v="3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x v="0"/>
    <n v="1439473248"/>
    <n v="1436881248"/>
    <b v="0"/>
    <n v="315"/>
    <b v="1"/>
    <s v="technology/wearables"/>
    <n v="119"/>
    <n v="151.3175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x v="3"/>
    <n v="1439998674"/>
    <n v="1436888274"/>
    <b v="0"/>
    <n v="2174"/>
    <b v="1"/>
    <s v="technology/wearables"/>
    <n v="1460"/>
    <n v="134.35919999999999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x v="0"/>
    <n v="1433085875"/>
    <n v="1428333875"/>
    <b v="0"/>
    <n v="152"/>
    <b v="1"/>
    <s v="technology/wearables"/>
    <n v="106"/>
    <n v="174.02629999999999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x v="0"/>
    <n v="1414544400"/>
    <n v="1410883139"/>
    <b v="0"/>
    <n v="1021"/>
    <b v="1"/>
    <s v="technology/wearables"/>
    <n v="300"/>
    <n v="73.4863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x v="0"/>
    <n v="1470962274"/>
    <n v="1468370274"/>
    <b v="0"/>
    <n v="237"/>
    <b v="1"/>
    <s v="technology/wearables"/>
    <n v="279"/>
    <n v="23.518999999999998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x v="0"/>
    <n v="1407788867"/>
    <n v="1405196867"/>
    <b v="0"/>
    <n v="27"/>
    <b v="1"/>
    <s v="technology/wearables"/>
    <n v="132"/>
    <n v="39.07439999999999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x v="5"/>
    <n v="1458235549"/>
    <n v="1455647149"/>
    <b v="0"/>
    <n v="17"/>
    <b v="1"/>
    <s v="technology/wearables"/>
    <n v="107"/>
    <n v="125.94119999999999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x v="0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x v="0"/>
    <n v="1410904413"/>
    <n v="1409090013"/>
    <b v="0"/>
    <n v="82"/>
    <b v="1"/>
    <s v="technology/wearables"/>
    <n v="140"/>
    <n v="42.67069999999999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x v="0"/>
    <n v="1418953984"/>
    <n v="1413766384"/>
    <b v="0"/>
    <n v="48"/>
    <b v="1"/>
    <s v="technology/wearables"/>
    <n v="112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x v="0"/>
    <n v="1418430311"/>
    <n v="1415838311"/>
    <b v="0"/>
    <n v="105"/>
    <b v="1"/>
    <s v="technology/wearables"/>
    <n v="101"/>
    <n v="239.35239999999999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x v="0"/>
    <n v="1480613650"/>
    <n v="1478018050"/>
    <b v="0"/>
    <n v="28"/>
    <b v="1"/>
    <s v="technology/wearables"/>
    <n v="100"/>
    <n v="107.6429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x v="0"/>
    <n v="1440082240"/>
    <n v="1436885440"/>
    <b v="0"/>
    <n v="1107"/>
    <b v="1"/>
    <s v="technology/wearables"/>
    <n v="141"/>
    <n v="95.830600000000004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x v="0"/>
    <n v="1436396313"/>
    <n v="1433804313"/>
    <b v="0"/>
    <n v="1013"/>
    <b v="1"/>
    <s v="technology/wearables"/>
    <n v="267"/>
    <n v="31.663399999999999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x v="0"/>
    <n v="1426197512"/>
    <n v="1423609112"/>
    <b v="0"/>
    <n v="274"/>
    <b v="1"/>
    <s v="technology/wearables"/>
    <n v="147"/>
    <n v="42.886899999999997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x v="0"/>
    <n v="1460917119"/>
    <n v="1455736719"/>
    <b v="0"/>
    <n v="87"/>
    <b v="1"/>
    <s v="technology/wearables"/>
    <n v="214"/>
    <n v="122.73560000000001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x v="0"/>
    <n v="1450901872"/>
    <n v="1448309872"/>
    <b v="0"/>
    <n v="99"/>
    <b v="1"/>
    <s v="technology/wearables"/>
    <n v="126"/>
    <n v="190.45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x v="0"/>
    <n v="1437933600"/>
    <n v="1435117889"/>
    <b v="0"/>
    <n v="276"/>
    <b v="1"/>
    <s v="technology/wearables"/>
    <n v="104"/>
    <n v="109.337"/>
    <x v="2"/>
    <s v="wearables"/>
    <x v="658"/>
    <d v="2015-07-26T18:00:00"/>
  </r>
  <r>
    <n v="659"/>
    <s v="Lulu Watch Designs - Apple Watch"/>
    <s v="Sync up your lifestyle"/>
    <n v="3000"/>
    <n v="3017"/>
    <x v="0"/>
    <s v="US"/>
    <x v="0"/>
    <n v="1440339295"/>
    <n v="1437747295"/>
    <b v="0"/>
    <n v="21"/>
    <b v="1"/>
    <s v="technology/wearables"/>
    <n v="101"/>
    <n v="143.6666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x v="0"/>
    <n v="1415558879"/>
    <n v="1412963279"/>
    <b v="0"/>
    <n v="18"/>
    <b v="0"/>
    <s v="technology/wearables"/>
    <n v="3"/>
    <n v="84.944400000000002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x v="0"/>
    <n v="1477236559"/>
    <n v="1474644559"/>
    <b v="0"/>
    <n v="9"/>
    <b v="0"/>
    <s v="technology/wearables"/>
    <n v="1"/>
    <n v="10.55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x v="0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x v="7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x v="0"/>
    <n v="1428940775"/>
    <n v="1426348775"/>
    <b v="0"/>
    <n v="29"/>
    <b v="0"/>
    <s v="technology/wearables"/>
    <n v="8"/>
    <n v="31.1724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x v="0"/>
    <n v="1484327061"/>
    <n v="1479143061"/>
    <b v="0"/>
    <n v="12"/>
    <b v="0"/>
    <s v="technology/wearables"/>
    <n v="19"/>
    <n v="155.3333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x v="0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x v="3"/>
    <n v="1477731463"/>
    <n v="1474275463"/>
    <b v="0"/>
    <n v="28"/>
    <b v="0"/>
    <s v="technology/wearables"/>
    <n v="10"/>
    <n v="178.92859999999999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x v="0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d_Sports, business, casual.....it fits every moment of your life."/>
    <n v="200000"/>
    <n v="43015"/>
    <x v="2"/>
    <s v="SE"/>
    <x v="9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x v="3"/>
    <n v="1466323800"/>
    <n v="1463418120"/>
    <b v="0"/>
    <n v="310"/>
    <b v="0"/>
    <s v="technology/wearables"/>
    <n v="29"/>
    <n v="84.996799999999993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x v="0"/>
    <n v="1421208000"/>
    <n v="1418315852"/>
    <b v="0"/>
    <n v="15"/>
    <b v="0"/>
    <s v="technology/wearables"/>
    <n v="39"/>
    <n v="788.53330000000005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x v="0"/>
    <n v="1420088340"/>
    <n v="1417410964"/>
    <b v="0"/>
    <n v="215"/>
    <b v="0"/>
    <s v="technology/wearables"/>
    <n v="22"/>
    <n v="50.297699999999999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x v="0"/>
    <n v="1409602217"/>
    <n v="1405714217"/>
    <b v="0"/>
    <n v="3"/>
    <b v="0"/>
    <s v="technology/wearables"/>
    <n v="0"/>
    <n v="68.333299999999994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x v="0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x v="0"/>
    <n v="1420095540"/>
    <n v="1417558804"/>
    <b v="0"/>
    <n v="26"/>
    <b v="0"/>
    <s v="technology/wearables"/>
    <n v="15"/>
    <n v="34.269199999999998"/>
    <x v="2"/>
    <s v="wearables"/>
    <x v="675"/>
    <d v="2015-01-01T06:59:00"/>
  </r>
  <r>
    <n v="676"/>
    <s v="NapTime: the first baby monitor that takes care of parents"/>
    <s v="Having a baby or looking for the perfect gift for a baby shower?_x000d_Discover NapTime, a silent baby monitor that improves your sleep."/>
    <n v="100000"/>
    <n v="1471"/>
    <x v="2"/>
    <s v="CA"/>
    <x v="5"/>
    <n v="1423333581"/>
    <n v="1420741581"/>
    <b v="0"/>
    <n v="24"/>
    <b v="0"/>
    <s v="technology/wearables"/>
    <n v="1"/>
    <n v="61.291699999999999"/>
    <x v="2"/>
    <s v="wearables"/>
    <x v="676"/>
    <d v="2015-02-07T18:26:21"/>
  </r>
  <r>
    <n v="677"/>
    <s v="World's first Heated Jacket managed by Smartphone"/>
    <s v="Sinapsi is the first heated jacket designed in Italy._x000d_Now you can manage your jacket by smartphone. Power bank 5/x Charger included."/>
    <n v="50000"/>
    <n v="12792"/>
    <x v="2"/>
    <s v="IT"/>
    <x v="3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x v="0"/>
    <n v="1463821338"/>
    <n v="1461229338"/>
    <b v="0"/>
    <n v="17"/>
    <b v="0"/>
    <s v="technology/wearables"/>
    <n v="4"/>
    <n v="65.176500000000004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x v="0"/>
    <n v="1472920909"/>
    <n v="1467736909"/>
    <b v="0"/>
    <n v="94"/>
    <b v="0"/>
    <s v="technology/wearables"/>
    <n v="15"/>
    <n v="93.904300000000006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x v="0"/>
    <n v="1410955331"/>
    <n v="1407931331"/>
    <b v="0"/>
    <n v="129"/>
    <b v="0"/>
    <s v="technology/wearables"/>
    <n v="26"/>
    <n v="150.65119999999999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x v="0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x v="0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x v="0"/>
    <n v="1477949764"/>
    <n v="1474493764"/>
    <b v="0"/>
    <n v="3"/>
    <b v="0"/>
    <s v="technology/wearables"/>
    <n v="1"/>
    <n v="99.333299999999994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x v="0"/>
    <n v="1406257200"/>
    <n v="1403176891"/>
    <b v="0"/>
    <n v="135"/>
    <b v="0"/>
    <s v="technology/wearables"/>
    <n v="7"/>
    <n v="177.3925999999999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x v="0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d_Rendiamolo possibile... VIVI DI CUORE --- All MADE in ITALY"/>
    <n v="500000"/>
    <n v="0"/>
    <x v="2"/>
    <s v="IT"/>
    <x v="3"/>
    <n v="1438618170"/>
    <n v="1436026170"/>
    <b v="0"/>
    <n v="0"/>
    <b v="0"/>
    <s v="technology/wearables"/>
    <n v="0"/>
    <s v="no backers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x v="10"/>
    <n v="1486317653"/>
    <n v="1481133653"/>
    <b v="0"/>
    <n v="6"/>
    <b v="0"/>
    <s v="technology/wearables"/>
    <n v="4"/>
    <n v="591.66669999999999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x v="0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x v="0"/>
    <n v="1481173140"/>
    <n v="1478016097"/>
    <b v="0"/>
    <n v="336"/>
    <b v="0"/>
    <s v="technology/wearables"/>
    <n v="58"/>
    <n v="343.14729999999997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x v="0"/>
    <n v="1473400800"/>
    <n v="1469718841"/>
    <b v="0"/>
    <n v="34"/>
    <b v="0"/>
    <s v="technology/wearables"/>
    <n v="12"/>
    <n v="72.588200000000001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x v="0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x v="1"/>
    <n v="1482397263"/>
    <n v="1479805263"/>
    <b v="0"/>
    <n v="201"/>
    <b v="0"/>
    <s v="technology/wearables"/>
    <n v="7"/>
    <n v="6.4974999999999996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x v="0"/>
    <n v="1430421827"/>
    <n v="1427829827"/>
    <b v="0"/>
    <n v="296"/>
    <b v="0"/>
    <s v="technology/wearables"/>
    <n v="35"/>
    <n v="119.3850999999999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x v="0"/>
    <n v="1485964559"/>
    <n v="1483372559"/>
    <b v="0"/>
    <n v="7"/>
    <b v="0"/>
    <s v="technology/wearables"/>
    <n v="0"/>
    <n v="84.285700000000006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x v="0"/>
    <n v="1414758620"/>
    <n v="1412166620"/>
    <b v="0"/>
    <n v="7"/>
    <b v="0"/>
    <s v="technology/wearables"/>
    <n v="1"/>
    <n v="90.857100000000003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x v="3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x v="3"/>
    <n v="1454502789"/>
    <n v="1453206789"/>
    <b v="0"/>
    <n v="114"/>
    <b v="0"/>
    <s v="technology/wearables"/>
    <n v="46"/>
    <n v="20.342099999999999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x v="0"/>
    <n v="1411005600"/>
    <n v="1408141245"/>
    <b v="0"/>
    <n v="29"/>
    <b v="0"/>
    <s v="technology/wearables"/>
    <n v="15"/>
    <n v="530.68970000000002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x v="0"/>
    <n v="1385136000"/>
    <n v="1381923548"/>
    <b v="0"/>
    <n v="890"/>
    <b v="0"/>
    <s v="technology/wearables"/>
    <n v="82"/>
    <n v="120.3918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x v="3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x v="1"/>
    <n v="1406130880"/>
    <n v="1403538880"/>
    <b v="0"/>
    <n v="21"/>
    <b v="0"/>
    <s v="technology/wearables"/>
    <n v="27"/>
    <n v="291.3333000000000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x v="0"/>
    <n v="1480011987"/>
    <n v="1477416387"/>
    <b v="0"/>
    <n v="37"/>
    <b v="0"/>
    <s v="technology/wearables"/>
    <n v="31"/>
    <n v="124.91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x v="0"/>
    <n v="1485905520"/>
    <n v="1481150949"/>
    <b v="0"/>
    <n v="7"/>
    <b v="0"/>
    <s v="technology/wearables"/>
    <n v="6"/>
    <n v="119.5714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x v="5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x v="3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x v="3"/>
    <n v="1481740740"/>
    <n v="1478130783"/>
    <b v="0"/>
    <n v="0"/>
    <b v="0"/>
    <s v="technology/wearables"/>
    <n v="0"/>
    <s v="no backers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x v="1"/>
    <n v="1483286127"/>
    <n v="1479830127"/>
    <b v="0"/>
    <n v="456"/>
    <b v="0"/>
    <s v="technology/wearables"/>
    <n v="79"/>
    <n v="117.698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x v="1"/>
    <n v="1410616600"/>
    <n v="1405432600"/>
    <b v="0"/>
    <n v="369"/>
    <b v="0"/>
    <s v="technology/wearables"/>
    <n v="22"/>
    <n v="23.94849999999999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x v="0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x v="5"/>
    <n v="1408495440"/>
    <n v="1405640302"/>
    <b v="0"/>
    <n v="0"/>
    <b v="0"/>
    <s v="technology/wearables"/>
    <n v="0"/>
    <s v="no backers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x v="3"/>
    <n v="1481716868"/>
    <n v="1478257268"/>
    <b v="0"/>
    <n v="338"/>
    <b v="0"/>
    <s v="technology/wearables"/>
    <n v="34"/>
    <n v="99.973399999999998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x v="0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x v="3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x v="0"/>
    <n v="1488308082"/>
    <n v="1483124082"/>
    <b v="0"/>
    <n v="28"/>
    <b v="0"/>
    <s v="technology/wearables"/>
    <n v="15"/>
    <n v="80.321399999999997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x v="0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x v="0"/>
    <n v="1417392000"/>
    <n v="1414511307"/>
    <b v="0"/>
    <n v="16"/>
    <b v="0"/>
    <s v="technology/wearables"/>
    <n v="10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x v="0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x v="0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x v="0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x v="0"/>
    <n v="1327851291"/>
    <n v="1325432091"/>
    <b v="0"/>
    <n v="41"/>
    <b v="1"/>
    <s v="publishing/nonfiction"/>
    <n v="144"/>
    <n v="66.70730000000000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x v="0"/>
    <n v="1406900607"/>
    <n v="1403012607"/>
    <b v="0"/>
    <n v="119"/>
    <b v="1"/>
    <s v="publishing/nonfiction"/>
    <n v="122"/>
    <n v="84.142899999999997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x v="0"/>
    <n v="1333909178"/>
    <n v="1331320778"/>
    <b v="0"/>
    <n v="153"/>
    <b v="1"/>
    <s v="publishing/nonfiction"/>
    <n v="132"/>
    <n v="215.72550000000001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x v="0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d_http://adventureaccess.org"/>
    <n v="7000"/>
    <n v="7383.01"/>
    <x v="0"/>
    <s v="US"/>
    <x v="0"/>
    <n v="1309447163"/>
    <n v="1306855163"/>
    <b v="0"/>
    <n v="143"/>
    <b v="1"/>
    <s v="publishing/nonfiction"/>
    <n v="105"/>
    <n v="51.629399999999997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x v="0"/>
    <n v="1450018912"/>
    <n v="1447426912"/>
    <b v="0"/>
    <n v="140"/>
    <b v="1"/>
    <s v="publishing/nonfiction"/>
    <n v="100"/>
    <n v="143.357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x v="0"/>
    <n v="1365728487"/>
    <n v="1363136487"/>
    <b v="0"/>
    <n v="35"/>
    <b v="1"/>
    <s v="publishing/nonfiction"/>
    <n v="101"/>
    <n v="72.428600000000003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x v="0"/>
    <n v="1358198400"/>
    <n v="1354580949"/>
    <b v="0"/>
    <n v="149"/>
    <b v="1"/>
    <s v="publishing/nonfiction"/>
    <n v="156"/>
    <n v="36.530200000000001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x v="0"/>
    <n v="1313957157"/>
    <n v="1310069157"/>
    <b v="0"/>
    <n v="130"/>
    <b v="1"/>
    <s v="publishing/nonfiction"/>
    <n v="106"/>
    <n v="60.903500000000001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x v="0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x v="0"/>
    <n v="1323280391"/>
    <n v="1320688391"/>
    <b v="0"/>
    <n v="265"/>
    <b v="1"/>
    <s v="publishing/nonfiction"/>
    <n v="132"/>
    <n v="99.766000000000005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x v="0"/>
    <n v="1327212000"/>
    <n v="1322852747"/>
    <b v="0"/>
    <n v="71"/>
    <b v="1"/>
    <s v="publishing/nonfiction"/>
    <n v="126"/>
    <n v="88.732399999999998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x v="1"/>
    <n v="1380449461"/>
    <n v="1375265461"/>
    <b v="0"/>
    <n v="13"/>
    <b v="1"/>
    <s v="publishing/nonfiction"/>
    <n v="160"/>
    <n v="4.9230999999999998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x v="1"/>
    <n v="1387533892"/>
    <n v="1384941892"/>
    <b v="0"/>
    <n v="169"/>
    <b v="1"/>
    <s v="publishing/nonfiction"/>
    <n v="120"/>
    <n v="17.82250000000000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x v="5"/>
    <n v="1431147600"/>
    <n v="1428465420"/>
    <b v="0"/>
    <n v="57"/>
    <b v="1"/>
    <s v="publishing/nonfiction"/>
    <n v="126"/>
    <n v="187.19300000000001"/>
    <x v="3"/>
    <s v="nonfiction"/>
    <x v="734"/>
    <d v="2015-05-09T05:00:00"/>
  </r>
  <r>
    <n v="735"/>
    <s v="TOP FUEL FOR LIFE - Life Lessons from a Crew Chief"/>
    <s v="TOP FUEL FOR LIFE â€¦ a true story of victory, unimaginable loss_x000d_and the epiphany that changed everything."/>
    <n v="47000"/>
    <n v="53771"/>
    <x v="0"/>
    <s v="US"/>
    <x v="0"/>
    <n v="1417653540"/>
    <n v="1414975346"/>
    <b v="0"/>
    <n v="229"/>
    <b v="1"/>
    <s v="publishing/nonfiction"/>
    <n v="114"/>
    <n v="234.80789999999999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x v="0"/>
    <n v="1385009940"/>
    <n v="1383327440"/>
    <b v="0"/>
    <n v="108"/>
    <b v="1"/>
    <s v="publishing/nonfiction"/>
    <n v="315"/>
    <n v="105.0463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x v="0"/>
    <n v="1392408000"/>
    <n v="1390890987"/>
    <b v="0"/>
    <n v="108"/>
    <b v="1"/>
    <s v="publishing/nonfiction"/>
    <n v="122"/>
    <n v="56.666699999999999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x v="0"/>
    <n v="1417409940"/>
    <n v="1414765794"/>
    <b v="0"/>
    <n v="41"/>
    <b v="1"/>
    <s v="publishing/nonfiction"/>
    <n v="107"/>
    <n v="39.0488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x v="0"/>
    <n v="1407758629"/>
    <n v="1404907429"/>
    <b v="0"/>
    <n v="139"/>
    <b v="1"/>
    <s v="publishing/nonfiction"/>
    <n v="158"/>
    <n v="68.345299999999995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x v="0"/>
    <n v="1434857482"/>
    <n v="1433647882"/>
    <b v="0"/>
    <n v="19"/>
    <b v="1"/>
    <s v="publishing/nonfiction"/>
    <n v="107"/>
    <n v="169.5789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x v="0"/>
    <n v="1370964806"/>
    <n v="1367940806"/>
    <b v="0"/>
    <n v="94"/>
    <b v="1"/>
    <s v="publishing/nonfiction"/>
    <n v="102"/>
    <n v="141.4233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x v="0"/>
    <n v="1395435712"/>
    <n v="1392847312"/>
    <b v="0"/>
    <n v="23"/>
    <b v="1"/>
    <s v="publishing/nonfiction"/>
    <n v="111"/>
    <n v="67.391300000000001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x v="0"/>
    <n v="1334610000"/>
    <n v="1332435685"/>
    <b v="0"/>
    <n v="15"/>
    <b v="1"/>
    <s v="publishing/nonfiction"/>
    <n v="148"/>
    <n v="54.266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x v="0"/>
    <n v="1355439503"/>
    <n v="1352847503"/>
    <b v="0"/>
    <n v="62"/>
    <b v="1"/>
    <s v="publishing/nonfiction"/>
    <n v="102"/>
    <n v="82.51609999999999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x v="0"/>
    <n v="1367588645"/>
    <n v="1364996645"/>
    <b v="0"/>
    <n v="74"/>
    <b v="1"/>
    <s v="publishing/nonfiction"/>
    <n v="179"/>
    <n v="53.729700000000001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x v="0"/>
    <n v="1348372740"/>
    <n v="1346806909"/>
    <b v="0"/>
    <n v="97"/>
    <b v="1"/>
    <s v="publishing/nonfiction"/>
    <n v="111"/>
    <n v="34.206200000000003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x v="3"/>
    <n v="1421319240"/>
    <n v="1418649019"/>
    <b v="0"/>
    <n v="55"/>
    <b v="1"/>
    <s v="publishing/nonfiction"/>
    <n v="100"/>
    <n v="127.32729999999999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x v="0"/>
    <n v="1407701966"/>
    <n v="1405109966"/>
    <b v="0"/>
    <n v="44"/>
    <b v="1"/>
    <s v="publishing/nonfiction"/>
    <n v="100"/>
    <n v="45.56819999999999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x v="0"/>
    <n v="1485642930"/>
    <n v="1483050930"/>
    <b v="0"/>
    <n v="110"/>
    <b v="1"/>
    <s v="publishing/nonfiction"/>
    <n v="106"/>
    <n v="95.963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x v="0"/>
    <n v="1361739872"/>
    <n v="1359147872"/>
    <b v="0"/>
    <n v="59"/>
    <b v="1"/>
    <s v="publishing/nonfiction"/>
    <n v="103"/>
    <n v="77.271199999999993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x v="0"/>
    <n v="1312470475"/>
    <n v="1308496075"/>
    <b v="0"/>
    <n v="62"/>
    <b v="1"/>
    <s v="publishing/nonfiction"/>
    <n v="119"/>
    <n v="57.338700000000003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x v="2"/>
    <n v="1476615600"/>
    <n v="1474884417"/>
    <b v="0"/>
    <n v="105"/>
    <b v="1"/>
    <s v="publishing/nonfiction"/>
    <n v="112"/>
    <n v="53.1905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x v="0"/>
    <n v="1423922991"/>
    <n v="1421330991"/>
    <b v="0"/>
    <n v="26"/>
    <b v="1"/>
    <s v="publishing/nonfiction"/>
    <n v="128"/>
    <n v="492.3077000000000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x v="0"/>
    <n v="1357408721"/>
    <n v="1354816721"/>
    <b v="0"/>
    <n v="49"/>
    <b v="1"/>
    <s v="publishing/nonfiction"/>
    <n v="104"/>
    <n v="42.346899999999998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x v="0"/>
    <n v="1369010460"/>
    <n v="1366381877"/>
    <b v="0"/>
    <n v="68"/>
    <b v="1"/>
    <s v="publishing/nonfiction"/>
    <n v="102"/>
    <n v="37.466000000000001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x v="0"/>
    <n v="1303147459"/>
    <n v="1297880659"/>
    <b v="0"/>
    <n v="22"/>
    <b v="1"/>
    <s v="publishing/nonfiction"/>
    <n v="118"/>
    <n v="37.4545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x v="0"/>
    <n v="1354756714"/>
    <n v="1353547114"/>
    <b v="0"/>
    <n v="18"/>
    <b v="1"/>
    <s v="publishing/nonfiction"/>
    <n v="238"/>
    <n v="33.055599999999998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x v="0"/>
    <n v="1286568268"/>
    <n v="1283976268"/>
    <b v="0"/>
    <n v="19"/>
    <b v="1"/>
    <s v="publishing/nonfiction"/>
    <n v="102"/>
    <n v="134.2105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x v="1"/>
    <n v="1404892539"/>
    <n v="1401436539"/>
    <b v="0"/>
    <n v="99"/>
    <b v="1"/>
    <s v="publishing/nonfiction"/>
    <n v="102"/>
    <n v="51.474699999999999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x v="0"/>
    <n v="1480188013"/>
    <n v="1477592413"/>
    <b v="0"/>
    <n v="0"/>
    <b v="0"/>
    <s v="publishing/fiction"/>
    <n v="0"/>
    <s v="no backers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x v="0"/>
    <n v="1391364126"/>
    <n v="1388772126"/>
    <b v="0"/>
    <n v="6"/>
    <b v="0"/>
    <s v="publishing/fiction"/>
    <n v="5"/>
    <n v="39.166699999999999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x v="10"/>
    <n v="1480831200"/>
    <n v="1479328570"/>
    <b v="0"/>
    <n v="0"/>
    <b v="0"/>
    <s v="publishing/fiction"/>
    <n v="0"/>
    <s v="no backers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x v="1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x v="0"/>
    <n v="1441858161"/>
    <n v="1439266161"/>
    <b v="0"/>
    <n v="0"/>
    <b v="0"/>
    <s v="publishing/fiction"/>
    <n v="0"/>
    <s v="no backers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x v="0"/>
    <n v="1413723684"/>
    <n v="1411131684"/>
    <b v="0"/>
    <n v="44"/>
    <b v="0"/>
    <s v="publishing/fiction"/>
    <n v="36"/>
    <n v="57.29549999999999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x v="5"/>
    <n v="1424112483"/>
    <n v="1421520483"/>
    <b v="0"/>
    <n v="0"/>
    <b v="0"/>
    <s v="publishing/fiction"/>
    <n v="0"/>
    <s v="no backers"/>
    <x v="3"/>
    <s v="fiction"/>
    <x v="766"/>
    <d v="2015-02-16T18:48:03"/>
  </r>
  <r>
    <n v="767"/>
    <s v="Jury of Peers: A Novel of Online Justice"/>
    <s v="Jury of Peers is a complete novel, and it's good._x000d_All it needs now?  _x000d_More readers.  About ten million more._x000d_Let's get 'em."/>
    <n v="5000"/>
    <n v="177"/>
    <x v="2"/>
    <s v="US"/>
    <x v="0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x v="0"/>
    <n v="1387169890"/>
    <n v="1384577890"/>
    <b v="0"/>
    <n v="0"/>
    <b v="0"/>
    <s v="publishing/fiction"/>
    <n v="0"/>
    <s v="no backers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x v="0"/>
    <n v="1388102094"/>
    <n v="1385510094"/>
    <b v="0"/>
    <n v="52"/>
    <b v="0"/>
    <s v="publishing/fiction"/>
    <n v="41"/>
    <n v="31.8462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x v="0"/>
    <n v="1361750369"/>
    <n v="1358294369"/>
    <b v="0"/>
    <n v="0"/>
    <b v="0"/>
    <s v="publishing/fiction"/>
    <n v="0"/>
    <s v="no backers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x v="0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x v="0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x v="1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x v="0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x v="0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x v="0"/>
    <n v="1444539600"/>
    <n v="1441297645"/>
    <b v="0"/>
    <n v="57"/>
    <b v="0"/>
    <s v="publishing/fiction"/>
    <n v="51"/>
    <n v="63.122799999999998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x v="0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x v="0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x v="0"/>
    <n v="1287115200"/>
    <n v="1284567905"/>
    <b v="0"/>
    <n v="6"/>
    <b v="0"/>
    <s v="publishing/fiction"/>
    <n v="3"/>
    <n v="66.666700000000006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x v="0"/>
    <n v="1304439025"/>
    <n v="1301847025"/>
    <b v="0"/>
    <n v="27"/>
    <b v="1"/>
    <s v="music/rock"/>
    <n v="104"/>
    <n v="38.5185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x v="0"/>
    <n v="1370649674"/>
    <n v="1368057674"/>
    <b v="0"/>
    <n v="25"/>
    <b v="1"/>
    <s v="music/rock"/>
    <n v="133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x v="0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x v="0"/>
    <n v="1335564000"/>
    <n v="1332182049"/>
    <b v="0"/>
    <n v="35"/>
    <b v="1"/>
    <s v="music/rock"/>
    <n v="148"/>
    <n v="63.485700000000001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x v="0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x v="0"/>
    <n v="1362060915"/>
    <n v="1359468915"/>
    <b v="0"/>
    <n v="29"/>
    <b v="1"/>
    <s v="music/rock"/>
    <n v="181"/>
    <n v="31.142800000000001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x v="0"/>
    <n v="1336751220"/>
    <n v="1331774434"/>
    <b v="0"/>
    <n v="44"/>
    <b v="1"/>
    <s v="music/rock"/>
    <n v="143"/>
    <n v="162.27269999999999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x v="0"/>
    <n v="1383318226"/>
    <n v="1380726226"/>
    <b v="0"/>
    <n v="17"/>
    <b v="1"/>
    <s v="music/rock"/>
    <n v="114"/>
    <n v="80.588200000000001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x v="0"/>
    <n v="1341633540"/>
    <n v="1338336588"/>
    <b v="0"/>
    <n v="34"/>
    <b v="1"/>
    <s v="music/rock"/>
    <n v="204"/>
    <n v="59.85439999999999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x v="0"/>
    <n v="1358755140"/>
    <n v="1357187280"/>
    <b v="0"/>
    <n v="14"/>
    <b v="1"/>
    <s v="music/rock"/>
    <n v="109"/>
    <n v="132.857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x v="0"/>
    <n v="1359680939"/>
    <n v="1357088939"/>
    <b v="0"/>
    <n v="156"/>
    <b v="1"/>
    <s v="music/rock"/>
    <n v="144"/>
    <n v="92.54779999999999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x v="0"/>
    <n v="1384322340"/>
    <n v="1381430646"/>
    <b v="0"/>
    <n v="128"/>
    <b v="1"/>
    <s v="music/rock"/>
    <n v="104"/>
    <n v="60.859400000000001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x v="0"/>
    <n v="1383861483"/>
    <n v="1381265883"/>
    <b v="0"/>
    <n v="60"/>
    <b v="1"/>
    <s v="music/rock"/>
    <n v="100"/>
    <n v="41.851799999999997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x v="0"/>
    <n v="1372827540"/>
    <n v="1371491244"/>
    <b v="0"/>
    <n v="32"/>
    <b v="1"/>
    <s v="music/rock"/>
    <n v="103"/>
    <n v="88.325900000000004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x v="0"/>
    <n v="1315242360"/>
    <n v="1310438737"/>
    <b v="0"/>
    <n v="53"/>
    <b v="1"/>
    <s v="music/rock"/>
    <n v="105"/>
    <n v="158.9623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x v="0"/>
    <n v="1333774740"/>
    <n v="1330094566"/>
    <b v="0"/>
    <n v="184"/>
    <b v="1"/>
    <s v="music/rock"/>
    <n v="112"/>
    <n v="85.054299999999998"/>
    <x v="4"/>
    <s v="rock"/>
    <x v="795"/>
    <d v="2012-04-07T04:59:00"/>
  </r>
  <r>
    <n v="796"/>
    <s v="Madrone: New Album for 2013"/>
    <s v="Madrone is an independent band creating melodic, emotional, _x000d_alternative-rock needing your help to finish their new album."/>
    <n v="10000"/>
    <n v="10135"/>
    <x v="0"/>
    <s v="US"/>
    <x v="0"/>
    <n v="1379279400"/>
    <n v="1376687485"/>
    <b v="0"/>
    <n v="90"/>
    <b v="1"/>
    <s v="music/rock"/>
    <n v="101"/>
    <n v="112.61109999999999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x v="0"/>
    <n v="1335672000"/>
    <n v="1332978688"/>
    <b v="0"/>
    <n v="71"/>
    <b v="1"/>
    <s v="music/rock"/>
    <n v="108"/>
    <n v="45.436599999999999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x v="0"/>
    <n v="1412086187"/>
    <n v="1409494187"/>
    <b v="0"/>
    <n v="87"/>
    <b v="1"/>
    <s v="music/rock"/>
    <n v="115"/>
    <n v="46.2184000000000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x v="0"/>
    <n v="1335542446"/>
    <n v="1332950446"/>
    <b v="0"/>
    <n v="28"/>
    <b v="1"/>
    <s v="music/rock"/>
    <n v="100"/>
    <n v="178.607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x v="1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x v="0"/>
    <n v="1309547120"/>
    <n v="1306955120"/>
    <b v="0"/>
    <n v="51"/>
    <b v="1"/>
    <s v="music/rock"/>
    <n v="112"/>
    <n v="43.733899999999998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x v="0"/>
    <n v="1347854700"/>
    <n v="1343867524"/>
    <b v="0"/>
    <n v="75"/>
    <b v="1"/>
    <s v="music/rock"/>
    <n v="101"/>
    <n v="81.066699999999997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x v="0"/>
    <n v="1306630800"/>
    <n v="1304376478"/>
    <b v="0"/>
    <n v="38"/>
    <b v="1"/>
    <s v="music/rock"/>
    <n v="123"/>
    <n v="74.6053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x v="0"/>
    <n v="1311393540"/>
    <n v="1309919526"/>
    <b v="0"/>
    <n v="18"/>
    <b v="1"/>
    <s v="music/rock"/>
    <n v="100"/>
    <n v="305.55560000000003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x v="0"/>
    <n v="1310857200"/>
    <n v="1306525512"/>
    <b v="0"/>
    <n v="54"/>
    <b v="1"/>
    <s v="music/rock"/>
    <n v="105"/>
    <n v="58.333300000000001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x v="0"/>
    <n v="1315413339"/>
    <n v="1312821339"/>
    <b v="0"/>
    <n v="71"/>
    <b v="1"/>
    <s v="music/rock"/>
    <n v="104"/>
    <n v="117.67610000000001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x v="0"/>
    <n v="1488333600"/>
    <n v="1485270311"/>
    <b v="0"/>
    <n v="57"/>
    <b v="1"/>
    <s v="music/rock"/>
    <n v="105"/>
    <n v="73.771900000000002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x v="5"/>
    <n v="1419224340"/>
    <n v="1416363886"/>
    <b v="0"/>
    <n v="43"/>
    <b v="1"/>
    <s v="music/rock"/>
    <n v="100"/>
    <n v="104.6512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x v="0"/>
    <n v="1390161630"/>
    <n v="1387569630"/>
    <b v="0"/>
    <n v="52"/>
    <b v="1"/>
    <s v="music/rock"/>
    <n v="104"/>
    <n v="79.826899999999995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x v="0"/>
    <n v="1346462462"/>
    <n v="1343870462"/>
    <b v="0"/>
    <n v="27"/>
    <b v="1"/>
    <s v="music/rock"/>
    <n v="105"/>
    <n v="58.333300000000001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x v="0"/>
    <n v="1373475120"/>
    <n v="1371569202"/>
    <b v="0"/>
    <n v="12"/>
    <b v="1"/>
    <s v="music/rock"/>
    <n v="104"/>
    <n v="86.666700000000006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x v="0"/>
    <n v="1362146280"/>
    <n v="1357604752"/>
    <b v="0"/>
    <n v="33"/>
    <b v="1"/>
    <s v="music/rock"/>
    <n v="152"/>
    <n v="27.60610000000000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x v="0"/>
    <n v="1342825365"/>
    <n v="1340233365"/>
    <b v="0"/>
    <n v="96"/>
    <b v="1"/>
    <s v="music/rock"/>
    <n v="160"/>
    <n v="24.999400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x v="0"/>
    <n v="1306865040"/>
    <n v="1305568201"/>
    <b v="0"/>
    <n v="28"/>
    <b v="1"/>
    <s v="music/rock"/>
    <n v="127"/>
    <n v="45.464300000000001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x v="0"/>
    <n v="1414879303"/>
    <n v="1412287303"/>
    <b v="0"/>
    <n v="43"/>
    <b v="1"/>
    <s v="music/rock"/>
    <n v="107"/>
    <n v="99.53489999999999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x v="0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x v="0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x v="0"/>
    <n v="1344358860"/>
    <n v="1343682681"/>
    <b v="0"/>
    <n v="19"/>
    <b v="1"/>
    <s v="music/rock"/>
    <n v="156"/>
    <n v="28.68420000000000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x v="0"/>
    <n v="1387601040"/>
    <n v="1386806254"/>
    <b v="0"/>
    <n v="14"/>
    <b v="1"/>
    <s v="music/rock"/>
    <n v="109"/>
    <n v="31.071400000000001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x v="0"/>
    <n v="1402290000"/>
    <n v="1399666342"/>
    <b v="0"/>
    <n v="38"/>
    <b v="1"/>
    <s v="music/rock"/>
    <n v="134"/>
    <n v="70.552599999999998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x v="0"/>
    <n v="1430712060"/>
    <n v="1427753265"/>
    <b v="0"/>
    <n v="78"/>
    <b v="1"/>
    <s v="music/rock"/>
    <n v="100"/>
    <n v="224.12819999999999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x v="0"/>
    <n v="1349477050"/>
    <n v="1346885050"/>
    <b v="0"/>
    <n v="69"/>
    <b v="1"/>
    <s v="music/rock"/>
    <n v="119"/>
    <n v="51.811599999999999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x v="0"/>
    <n v="1427062852"/>
    <n v="1424474452"/>
    <b v="0"/>
    <n v="33"/>
    <b v="1"/>
    <s v="music/rock"/>
    <n v="180"/>
    <n v="43.51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x v="0"/>
    <n v="1271573940"/>
    <n v="1268459318"/>
    <b v="0"/>
    <n v="54"/>
    <b v="1"/>
    <s v="music/rock"/>
    <n v="134"/>
    <n v="39.816699999999997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x v="0"/>
    <n v="1351495284"/>
    <n v="1349335284"/>
    <b v="0"/>
    <n v="99"/>
    <b v="1"/>
    <s v="music/rock"/>
    <n v="100"/>
    <n v="126.80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x v="0"/>
    <n v="1332719730"/>
    <n v="1330908930"/>
    <b v="0"/>
    <n v="49"/>
    <b v="1"/>
    <s v="music/rock"/>
    <n v="101"/>
    <n v="113.877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x v="0"/>
    <n v="1329248940"/>
    <n v="1326972107"/>
    <b v="0"/>
    <n v="11"/>
    <b v="1"/>
    <s v="music/rock"/>
    <n v="103"/>
    <n v="28.181799999999999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x v="0"/>
    <n v="1340641440"/>
    <n v="1339549982"/>
    <b v="0"/>
    <n v="38"/>
    <b v="1"/>
    <s v="music/rock"/>
    <n v="107"/>
    <n v="36.6053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x v="1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x v="0"/>
    <n v="1363952225"/>
    <n v="1361363825"/>
    <b v="0"/>
    <n v="32"/>
    <b v="1"/>
    <s v="music/rock"/>
    <n v="108"/>
    <n v="60.656300000000002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x v="0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x v="0"/>
    <n v="1327133580"/>
    <n v="1321978335"/>
    <b v="0"/>
    <n v="154"/>
    <b v="1"/>
    <s v="music/rock"/>
    <n v="101"/>
    <n v="97.993899999999996"/>
    <x v="4"/>
    <s v="rock"/>
    <x v="832"/>
    <d v="2012-01-21T08:13:00"/>
  </r>
  <r>
    <n v="833"/>
    <s v="Ragman Rolls"/>
    <s v="This is an American rock album."/>
    <n v="6000"/>
    <n v="6100"/>
    <x v="0"/>
    <s v="US"/>
    <x v="0"/>
    <n v="1397941475"/>
    <n v="1395349475"/>
    <b v="0"/>
    <n v="41"/>
    <b v="1"/>
    <s v="music/rock"/>
    <n v="102"/>
    <n v="148.78049999999999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x v="0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x v="0"/>
    <n v="1337396400"/>
    <n v="1333709958"/>
    <b v="0"/>
    <n v="40"/>
    <b v="1"/>
    <s v="music/rock"/>
    <n v="117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x v="0"/>
    <n v="1381108918"/>
    <n v="1378516918"/>
    <b v="0"/>
    <n v="46"/>
    <b v="1"/>
    <s v="music/rock"/>
    <n v="101"/>
    <n v="109.70699999999999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x v="0"/>
    <n v="1398988662"/>
    <n v="1396396662"/>
    <b v="0"/>
    <n v="62"/>
    <b v="1"/>
    <s v="music/rock"/>
    <n v="122"/>
    <n v="49.112900000000003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x v="0"/>
    <n v="1326835985"/>
    <n v="1324243985"/>
    <b v="0"/>
    <n v="61"/>
    <b v="1"/>
    <s v="music/rock"/>
    <n v="145"/>
    <n v="47.672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x v="0"/>
    <n v="1348337956"/>
    <n v="1345745956"/>
    <b v="0"/>
    <n v="96"/>
    <b v="1"/>
    <s v="music/rock"/>
    <n v="117"/>
    <n v="60.7378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x v="0"/>
    <n v="1474694787"/>
    <n v="1472102787"/>
    <b v="0"/>
    <n v="190"/>
    <b v="1"/>
    <s v="music/metal"/>
    <n v="120"/>
    <n v="63.377200000000002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x v="0"/>
    <n v="1415653663"/>
    <n v="1413058063"/>
    <b v="1"/>
    <n v="94"/>
    <b v="1"/>
    <s v="music/metal"/>
    <n v="101"/>
    <n v="53.89359999999999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x v="5"/>
    <n v="1381723140"/>
    <n v="1378735983"/>
    <b v="1"/>
    <n v="39"/>
    <b v="1"/>
    <s v="music/metal"/>
    <n v="104"/>
    <n v="66.871799999999993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x v="0"/>
    <n v="1481184000"/>
    <n v="1479708680"/>
    <b v="0"/>
    <n v="127"/>
    <b v="1"/>
    <s v="music/metal"/>
    <n v="267"/>
    <n v="63.102400000000003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x v="0"/>
    <n v="1414817940"/>
    <n v="1411489552"/>
    <b v="1"/>
    <n v="159"/>
    <b v="1"/>
    <s v="music/metal"/>
    <n v="194"/>
    <n v="36.62890000000000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x v="0"/>
    <n v="1473047940"/>
    <n v="1469595396"/>
    <b v="0"/>
    <n v="177"/>
    <b v="1"/>
    <s v="music/metal"/>
    <n v="120"/>
    <n v="34.005699999999997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x v="1"/>
    <n v="1394460000"/>
    <n v="1393233855"/>
    <b v="0"/>
    <n v="47"/>
    <b v="1"/>
    <s v="music/metal"/>
    <n v="122"/>
    <n v="28.5534"/>
    <x v="4"/>
    <s v="metal"/>
    <x v="846"/>
    <d v="2014-03-10T14:00:00"/>
  </r>
  <r>
    <n v="847"/>
    <s v="CENTROPYMUSIC"/>
    <s v="MUSIC WITH MEANING!  MUSIC THAT MATTERS!!!"/>
    <n v="10"/>
    <n v="10"/>
    <x v="0"/>
    <s v="US"/>
    <x v="0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x v="0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d_Join Nightingale in her journey through the Poison Garden."/>
    <n v="4000"/>
    <n v="4796"/>
    <x v="0"/>
    <s v="US"/>
    <x v="0"/>
    <n v="1426473264"/>
    <n v="1424057664"/>
    <b v="0"/>
    <n v="115"/>
    <b v="1"/>
    <s v="music/metal"/>
    <n v="120"/>
    <n v="41.704300000000003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x v="0"/>
    <n v="1461560340"/>
    <n v="1458762717"/>
    <b v="0"/>
    <n v="133"/>
    <b v="1"/>
    <s v="music/metal"/>
    <n v="155"/>
    <n v="46.669199999999996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x v="3"/>
    <n v="1469994300"/>
    <n v="1464815253"/>
    <b v="0"/>
    <n v="70"/>
    <b v="1"/>
    <s v="music/metal"/>
    <n v="130"/>
    <n v="37.2714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x v="0"/>
    <n v="1477342800"/>
    <n v="1476386395"/>
    <b v="0"/>
    <n v="62"/>
    <b v="1"/>
    <s v="music/metal"/>
    <n v="105"/>
    <n v="59.258099999999999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x v="0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x v="0"/>
    <n v="1482901546"/>
    <n v="1480309546"/>
    <b v="0"/>
    <n v="499"/>
    <b v="1"/>
    <s v="music/metal"/>
    <n v="118"/>
    <n v="65.862300000000005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x v="0"/>
    <n v="1469329217"/>
    <n v="1466737217"/>
    <b v="0"/>
    <n v="47"/>
    <b v="1"/>
    <s v="music/metal"/>
    <n v="103"/>
    <n v="31.914899999999999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x v="3"/>
    <n v="1477422000"/>
    <n v="1472282956"/>
    <b v="0"/>
    <n v="28"/>
    <b v="1"/>
    <s v="music/metal"/>
    <n v="218"/>
    <n v="19.464300000000001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x v="3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x v="1"/>
    <n v="1429138740"/>
    <n v="1426528418"/>
    <b v="0"/>
    <n v="76"/>
    <b v="1"/>
    <s v="music/metal"/>
    <n v="144"/>
    <n v="22.7378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x v="0"/>
    <n v="1433376000"/>
    <n v="1430768468"/>
    <b v="0"/>
    <n v="98"/>
    <b v="1"/>
    <s v="music/metal"/>
    <n v="105"/>
    <n v="42.724499999999999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x v="0"/>
    <n v="1385123713"/>
    <n v="1382528113"/>
    <b v="0"/>
    <n v="48"/>
    <b v="0"/>
    <s v="music/jazz"/>
    <n v="18"/>
    <n v="52.916699999999999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x v="0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x v="1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x v="0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x v="0"/>
    <n v="1381917540"/>
    <n v="1379990038"/>
    <b v="0"/>
    <n v="79"/>
    <b v="0"/>
    <s v="music/jazz"/>
    <n v="42"/>
    <n v="34.177199999999999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x v="0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x v="0"/>
    <n v="1425136200"/>
    <n v="1421853518"/>
    <b v="0"/>
    <n v="11"/>
    <b v="0"/>
    <s v="music/jazz"/>
    <n v="18"/>
    <n v="58.181800000000003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x v="0"/>
    <n v="1259643540"/>
    <n v="1254450706"/>
    <b v="0"/>
    <n v="11"/>
    <b v="0"/>
    <s v="music/jazz"/>
    <n v="24"/>
    <n v="109.18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x v="0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x v="0"/>
    <n v="1365448657"/>
    <n v="1362860257"/>
    <b v="0"/>
    <n v="3"/>
    <b v="0"/>
    <s v="music/jazz"/>
    <n v="12"/>
    <n v="346.6666999999999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x v="1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x v="0"/>
    <n v="1385735295"/>
    <n v="1383139695"/>
    <b v="0"/>
    <n v="12"/>
    <b v="0"/>
    <s v="music/jazz"/>
    <n v="5"/>
    <n v="27.083300000000001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x v="0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x v="0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x v="0"/>
    <n v="1367676034"/>
    <n v="1365084034"/>
    <b v="0"/>
    <n v="21"/>
    <b v="0"/>
    <s v="music/jazz"/>
    <n v="24"/>
    <n v="34.761899999999997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x v="0"/>
    <n v="1442856131"/>
    <n v="1441128131"/>
    <b v="0"/>
    <n v="0"/>
    <b v="0"/>
    <s v="music/jazz"/>
    <n v="0"/>
    <s v="no backers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x v="1"/>
    <n v="1359978927"/>
    <n v="1357127727"/>
    <b v="0"/>
    <n v="45"/>
    <b v="0"/>
    <s v="music/jazz"/>
    <n v="41"/>
    <n v="28.577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x v="0"/>
    <n v="1387479360"/>
    <n v="1384887360"/>
    <b v="0"/>
    <n v="29"/>
    <b v="0"/>
    <s v="music/jazz"/>
    <n v="68"/>
    <n v="46.586199999999998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x v="0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x v="0"/>
    <n v="1338321305"/>
    <n v="1336506905"/>
    <b v="0"/>
    <n v="30"/>
    <b v="0"/>
    <s v="music/jazz"/>
    <n v="31"/>
    <n v="21.466699999999999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x v="0"/>
    <n v="1351582938"/>
    <n v="1348731738"/>
    <b v="0"/>
    <n v="8"/>
    <b v="0"/>
    <s v="music/indie rock"/>
    <n v="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x v="0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x v="0"/>
    <n v="1315341550"/>
    <n v="1312490350"/>
    <b v="0"/>
    <n v="14"/>
    <b v="0"/>
    <s v="music/indie rock"/>
    <n v="20"/>
    <n v="21.571400000000001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x v="0"/>
    <n v="1456957635"/>
    <n v="1451773635"/>
    <b v="0"/>
    <n v="24"/>
    <b v="0"/>
    <s v="music/indie rock"/>
    <n v="40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x v="0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x v="0"/>
    <n v="1483137311"/>
    <n v="1481322911"/>
    <b v="0"/>
    <n v="21"/>
    <b v="0"/>
    <s v="music/indie rock"/>
    <n v="75"/>
    <n v="35.71430000000000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x v="0"/>
    <n v="1473972813"/>
    <n v="1471812813"/>
    <b v="0"/>
    <n v="7"/>
    <b v="0"/>
    <s v="music/indie rock"/>
    <n v="41"/>
    <n v="29.28569999999999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x v="0"/>
    <n v="1338159655"/>
    <n v="1335567655"/>
    <b v="0"/>
    <n v="0"/>
    <b v="0"/>
    <s v="music/indie rock"/>
    <n v="0"/>
    <s v="no backers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x v="0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x v="0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x v="0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x v="0"/>
    <n v="1408581930"/>
    <n v="1405989930"/>
    <b v="0"/>
    <n v="9"/>
    <b v="0"/>
    <s v="music/indie rock"/>
    <n v="3"/>
    <n v="28.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x v="0"/>
    <n v="1280635200"/>
    <n v="1273121283"/>
    <b v="0"/>
    <n v="17"/>
    <b v="0"/>
    <s v="music/indie rock"/>
    <n v="41"/>
    <n v="143.8235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x v="0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x v="0"/>
    <n v="1465169610"/>
    <n v="1462577610"/>
    <b v="0"/>
    <n v="53"/>
    <b v="0"/>
    <s v="music/indie rock"/>
    <n v="39"/>
    <n v="147.81129999999999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x v="0"/>
    <n v="1287975829"/>
    <n v="1284087829"/>
    <b v="0"/>
    <n v="7"/>
    <b v="0"/>
    <s v="music/indie rock"/>
    <n v="2"/>
    <n v="27.857099999999999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x v="0"/>
    <n v="1440734400"/>
    <n v="1438549026"/>
    <b v="0"/>
    <n v="72"/>
    <b v="0"/>
    <s v="music/indie rock"/>
    <n v="40"/>
    <n v="44.444400000000002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x v="0"/>
    <n v="1354123908"/>
    <n v="1351528308"/>
    <b v="0"/>
    <n v="0"/>
    <b v="0"/>
    <s v="music/indie rock"/>
    <n v="0"/>
    <s v="no backers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x v="0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x v="0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x v="0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x v="0"/>
    <n v="1276024260"/>
    <n v="1272050914"/>
    <b v="0"/>
    <n v="0"/>
    <b v="0"/>
    <s v="music/jazz"/>
    <n v="0"/>
    <s v="no backers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x v="0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x v="0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x v="0"/>
    <n v="1451786137"/>
    <n v="1449194137"/>
    <b v="0"/>
    <n v="3"/>
    <b v="0"/>
    <s v="music/jazz"/>
    <n v="0"/>
    <n v="50.333300000000001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x v="0"/>
    <n v="1295847926"/>
    <n v="1290663926"/>
    <b v="0"/>
    <n v="6"/>
    <b v="0"/>
    <s v="music/jazz"/>
    <n v="3"/>
    <n v="32.666699999999999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x v="0"/>
    <n v="1394681590"/>
    <n v="1392093190"/>
    <b v="0"/>
    <n v="0"/>
    <b v="0"/>
    <s v="music/jazz"/>
    <n v="0"/>
    <s v="no backers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x v="0"/>
    <n v="1315715823"/>
    <n v="1313123823"/>
    <b v="0"/>
    <n v="0"/>
    <b v="0"/>
    <s v="music/jazz"/>
    <n v="0"/>
    <s v="no backers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x v="0"/>
    <n v="1280206740"/>
    <n v="1276283655"/>
    <b v="0"/>
    <n v="0"/>
    <b v="0"/>
    <s v="music/jazz"/>
    <n v="0"/>
    <s v="no backers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x v="0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x v="1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x v="0"/>
    <n v="1390522045"/>
    <n v="1388707645"/>
    <b v="0"/>
    <n v="0"/>
    <b v="0"/>
    <s v="music/jazz"/>
    <n v="0"/>
    <s v="no backers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x v="0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x v="0"/>
    <n v="1336188019"/>
    <n v="1333596019"/>
    <b v="0"/>
    <n v="24"/>
    <b v="0"/>
    <s v="music/jazz"/>
    <n v="7"/>
    <n v="82.583299999999994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x v="0"/>
    <n v="1345918747"/>
    <n v="1343326747"/>
    <b v="0"/>
    <n v="0"/>
    <b v="0"/>
    <s v="music/jazz"/>
    <n v="0"/>
    <s v="no backers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x v="0"/>
    <n v="1330577940"/>
    <n v="1327853914"/>
    <b v="0"/>
    <n v="9"/>
    <b v="0"/>
    <s v="music/jazz"/>
    <n v="6"/>
    <n v="41.666699999999999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x v="0"/>
    <n v="1287723600"/>
    <n v="1284409734"/>
    <b v="0"/>
    <n v="0"/>
    <b v="0"/>
    <s v="music/jazz"/>
    <n v="0"/>
    <s v="no backers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x v="0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x v="1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x v="0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x v="0"/>
    <n v="1384448822"/>
    <n v="1381853222"/>
    <b v="0"/>
    <n v="0"/>
    <b v="0"/>
    <s v="music/jazz"/>
    <n v="0"/>
    <s v="no backers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x v="0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x v="0"/>
    <n v="1412167393"/>
    <n v="1409143393"/>
    <b v="0"/>
    <n v="30"/>
    <b v="0"/>
    <s v="music/jazz"/>
    <n v="21"/>
    <n v="189.33330000000001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x v="0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x v="0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x v="0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x v="0"/>
    <n v="1278628800"/>
    <n v="1276043330"/>
    <b v="0"/>
    <n v="0"/>
    <b v="0"/>
    <s v="music/jazz"/>
    <n v="0"/>
    <s v="no backers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x v="0"/>
    <n v="1337024695"/>
    <n v="1334432695"/>
    <b v="0"/>
    <n v="0"/>
    <b v="0"/>
    <s v="music/jazz"/>
    <n v="0"/>
    <s v="no backers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x v="0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x v="0"/>
    <n v="1333946569"/>
    <n v="1331358169"/>
    <b v="0"/>
    <n v="0"/>
    <b v="0"/>
    <s v="music/jazz"/>
    <n v="0"/>
    <s v="no backers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x v="0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x v="1"/>
    <n v="1395007200"/>
    <n v="1392021502"/>
    <b v="0"/>
    <n v="7"/>
    <b v="0"/>
    <s v="music/jazz"/>
    <n v="7"/>
    <n v="18.71430000000000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x v="0"/>
    <n v="1363990545"/>
    <n v="1360106145"/>
    <b v="0"/>
    <n v="30"/>
    <b v="0"/>
    <s v="music/jazz"/>
    <n v="15"/>
    <n v="46.033299999999997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x v="0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x v="5"/>
    <n v="1399183200"/>
    <n v="1396633284"/>
    <b v="0"/>
    <n v="30"/>
    <b v="0"/>
    <s v="music/jazz"/>
    <n v="30"/>
    <n v="50.666699999999999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x v="0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x v="0"/>
    <n v="1326916800"/>
    <n v="1323131689"/>
    <b v="0"/>
    <n v="0"/>
    <b v="0"/>
    <s v="music/jazz"/>
    <n v="0"/>
    <s v="no backers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x v="0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d_to express their Art of Music."/>
    <n v="7000"/>
    <n v="25"/>
    <x v="2"/>
    <s v="US"/>
    <x v="0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x v="0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x v="0"/>
    <n v="1439251926"/>
    <n v="1435363926"/>
    <b v="0"/>
    <n v="14"/>
    <b v="0"/>
    <s v="technology/wearables"/>
    <n v="17"/>
    <n v="110.28570000000001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x v="0"/>
    <n v="1486693145"/>
    <n v="1484101145"/>
    <b v="0"/>
    <n v="31"/>
    <b v="0"/>
    <s v="technology/wearables"/>
    <n v="2"/>
    <n v="37.451599999999999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x v="0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x v="0"/>
    <n v="1480438905"/>
    <n v="1477843305"/>
    <b v="0"/>
    <n v="12"/>
    <b v="0"/>
    <s v="technology/wearables"/>
    <n v="10"/>
    <n v="24.083300000000001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x v="0"/>
    <n v="1460988000"/>
    <n v="1458050450"/>
    <b v="0"/>
    <n v="96"/>
    <b v="0"/>
    <s v="technology/wearables"/>
    <n v="13"/>
    <n v="69.406300000000002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x v="3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x v="0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x v="0"/>
    <n v="1467312306"/>
    <n v="1462128306"/>
    <b v="0"/>
    <n v="0"/>
    <b v="0"/>
    <s v="technology/wearables"/>
    <n v="0"/>
    <s v="no backers"/>
    <x v="2"/>
    <s v="wearables"/>
    <x v="947"/>
    <d v="2016-06-30T18:45:06"/>
  </r>
  <r>
    <n v="948"/>
    <s v="Led Shirt - WiFi Controlled"/>
    <s v="T-Shirt with Led panel controlled by Android app over WiFi. _x000d_Multiple shirts, games, text, video effects support,"/>
    <n v="4000"/>
    <n v="480"/>
    <x v="2"/>
    <s v="NL"/>
    <x v="3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x v="3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x v="5"/>
    <n v="1453053661"/>
    <n v="1450461661"/>
    <b v="0"/>
    <n v="24"/>
    <b v="0"/>
    <s v="technology/wearables"/>
    <n v="28"/>
    <n v="58.416699999999999"/>
    <x v="2"/>
    <s v="wearables"/>
    <x v="950"/>
    <d v="2016-01-17T18:01:01"/>
  </r>
  <r>
    <n v="951"/>
    <s v="Smart Harness"/>
    <s v="Revolutionizing the way we walk our dogs!"/>
    <n v="50000"/>
    <n v="19195"/>
    <x v="2"/>
    <s v="US"/>
    <x v="0"/>
    <n v="1465054872"/>
    <n v="1461166872"/>
    <b v="0"/>
    <n v="121"/>
    <b v="0"/>
    <s v="technology/wearables"/>
    <n v="38"/>
    <n v="158.63640000000001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x v="0"/>
    <n v="1479483812"/>
    <n v="1476888212"/>
    <b v="0"/>
    <n v="196"/>
    <b v="0"/>
    <s v="technology/wearables"/>
    <n v="40"/>
    <n v="99.857100000000003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x v="0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x v="0"/>
    <n v="1440100839"/>
    <n v="1436472039"/>
    <b v="0"/>
    <n v="73"/>
    <b v="0"/>
    <s v="technology/wearables"/>
    <n v="43"/>
    <n v="89.191800000000001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x v="0"/>
    <n v="1473750300"/>
    <n v="1470294300"/>
    <b v="0"/>
    <n v="93"/>
    <b v="0"/>
    <s v="technology/wearables"/>
    <n v="6"/>
    <n v="182.62370000000001"/>
    <x v="2"/>
    <s v="wearables"/>
    <x v="955"/>
    <d v="2016-09-13T07:05:00"/>
  </r>
  <r>
    <n v="956"/>
    <s v="SemiYours"/>
    <s v="You can rent out your Car with Uber. _x000d_You can rent out your Home with Airbnb. _x000d_Now you can rent out your CLOSET with SemiYOURS!"/>
    <n v="50000"/>
    <n v="861"/>
    <x v="2"/>
    <s v="US"/>
    <x v="0"/>
    <n v="1430081759"/>
    <n v="1424901359"/>
    <b v="0"/>
    <n v="17"/>
    <b v="0"/>
    <s v="technology/wearables"/>
    <n v="2"/>
    <n v="50.647100000000002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x v="0"/>
    <n v="1479392133"/>
    <n v="1476710133"/>
    <b v="0"/>
    <n v="7"/>
    <b v="0"/>
    <s v="technology/wearables"/>
    <n v="2"/>
    <n v="33.28569999999999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x v="0"/>
    <n v="1428641940"/>
    <n v="1426792563"/>
    <b v="0"/>
    <n v="17"/>
    <b v="0"/>
    <s v="technology/wearables"/>
    <n v="11"/>
    <n v="51.8235000000000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x v="0"/>
    <n v="1421640665"/>
    <n v="1419048665"/>
    <b v="0"/>
    <n v="171"/>
    <b v="0"/>
    <s v="technology/wearables"/>
    <n v="39"/>
    <n v="113.62569999999999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x v="0"/>
    <n v="1489500155"/>
    <n v="1485874955"/>
    <b v="0"/>
    <n v="188"/>
    <b v="0"/>
    <s v="technology/wearables"/>
    <n v="46"/>
    <n v="136.46279999999999"/>
    <x v="2"/>
    <s v="wearables"/>
    <x v="960"/>
    <d v="2017-03-14T14:02:35"/>
  </r>
  <r>
    <n v="961"/>
    <s v="The first personal trainer and diet coach for your dog!"/>
    <s v="Active, happy &amp; healthy together! _x000d_Thatâ€™s our mission for all dogs and their parents."/>
    <n v="95000"/>
    <n v="40079"/>
    <x v="2"/>
    <s v="US"/>
    <x v="0"/>
    <n v="1487617200"/>
    <n v="1483634335"/>
    <b v="0"/>
    <n v="110"/>
    <b v="0"/>
    <s v="technology/wearables"/>
    <n v="42"/>
    <n v="364.3544999999999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x v="0"/>
    <n v="1455210353"/>
    <n v="1451927153"/>
    <b v="0"/>
    <n v="37"/>
    <b v="0"/>
    <s v="technology/wearables"/>
    <n v="28"/>
    <n v="19.24320000000000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x v="0"/>
    <n v="1476717319"/>
    <n v="1473693319"/>
    <b v="0"/>
    <n v="9"/>
    <b v="0"/>
    <s v="technology/wearables"/>
    <n v="1"/>
    <n v="41.88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x v="5"/>
    <n v="1441119919"/>
    <n v="1437663919"/>
    <b v="0"/>
    <n v="29"/>
    <b v="0"/>
    <s v="technology/wearables"/>
    <n v="1"/>
    <n v="30.310300000000002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x v="0"/>
    <n v="1477454340"/>
    <n v="1474676646"/>
    <b v="0"/>
    <n v="6"/>
    <b v="0"/>
    <s v="technology/wearables"/>
    <n v="1"/>
    <n v="49.666699999999999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x v="0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x v="0"/>
    <n v="1461301574"/>
    <n v="1456121174"/>
    <b v="0"/>
    <n v="81"/>
    <b v="0"/>
    <s v="technology/wearables"/>
    <n v="18"/>
    <n v="43.975299999999997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x v="0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x v="10"/>
    <n v="1486624607"/>
    <n v="1483773407"/>
    <b v="0"/>
    <n v="11"/>
    <b v="0"/>
    <s v="technology/wearables"/>
    <n v="47"/>
    <n v="1272.72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x v="5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x v="0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x v="0"/>
    <n v="1409813940"/>
    <n v="1407271598"/>
    <b v="0"/>
    <n v="45"/>
    <b v="0"/>
    <s v="technology/wearables"/>
    <n v="35"/>
    <n v="153.88890000000001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x v="0"/>
    <n v="1447032093"/>
    <n v="1441844493"/>
    <b v="0"/>
    <n v="8"/>
    <b v="0"/>
    <s v="technology/wearables"/>
    <n v="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x v="0"/>
    <n v="1458925156"/>
    <n v="1456336756"/>
    <b v="0"/>
    <n v="3"/>
    <b v="0"/>
    <s v="technology/wearables"/>
    <n v="1"/>
    <n v="93.333299999999994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x v="0"/>
    <n v="1467132185"/>
    <n v="1461948185"/>
    <b v="0"/>
    <n v="24"/>
    <b v="0"/>
    <s v="technology/wearables"/>
    <n v="3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x v="2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x v="3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x v="9"/>
    <n v="1456385101"/>
    <n v="1453793101"/>
    <b v="0"/>
    <n v="123"/>
    <b v="0"/>
    <s v="technology/wearables"/>
    <n v="56"/>
    <n v="790.837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x v="0"/>
    <n v="1466449140"/>
    <n v="1463392828"/>
    <b v="0"/>
    <n v="96"/>
    <b v="0"/>
    <s v="technology/wearables"/>
    <n v="83"/>
    <n v="301.93920000000003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x v="0"/>
    <n v="1417387322"/>
    <n v="1413495722"/>
    <b v="0"/>
    <n v="31"/>
    <b v="0"/>
    <s v="technology/wearables"/>
    <n v="15"/>
    <n v="47.935499999999998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x v="0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x v="0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x v="3"/>
    <n v="1471985640"/>
    <n v="1469289685"/>
    <b v="0"/>
    <n v="179"/>
    <b v="0"/>
    <s v="technology/wearables"/>
    <n v="30"/>
    <n v="171.79329999999999"/>
    <x v="2"/>
    <s v="wearables"/>
    <x v="983"/>
    <d v="2016-08-23T20:54:00"/>
  </r>
  <r>
    <n v="984"/>
    <s v="Buy beauty &amp; hair products 24/7 from a vending machine."/>
    <s v="Hello world,_x000d__x000d_My name is Earl Eddings, I'm just your average hard working family man from Virginia. I'm here because I need you to help"/>
    <n v="10000"/>
    <n v="106"/>
    <x v="2"/>
    <s v="US"/>
    <x v="0"/>
    <n v="1427507208"/>
    <n v="1424918808"/>
    <b v="0"/>
    <n v="3"/>
    <b v="0"/>
    <s v="technology/wearables"/>
    <n v="1"/>
    <n v="35.333300000000001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x v="3"/>
    <n v="1451602800"/>
    <n v="1449011610"/>
    <b v="0"/>
    <n v="23"/>
    <b v="0"/>
    <s v="technology/wearables"/>
    <n v="6"/>
    <n v="82.087000000000003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x v="1"/>
    <n v="1452384000"/>
    <n v="1447698300"/>
    <b v="0"/>
    <n v="23"/>
    <b v="0"/>
    <s v="technology/wearables"/>
    <n v="13"/>
    <n v="110.86960000000001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x v="3"/>
    <n v="1403507050"/>
    <n v="1400051050"/>
    <b v="0"/>
    <n v="41"/>
    <b v="0"/>
    <s v="technology/wearables"/>
    <n v="13"/>
    <n v="161.21950000000001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d_Designed and made in Italy"/>
    <n v="5000"/>
    <n v="0"/>
    <x v="2"/>
    <s v="IT"/>
    <x v="3"/>
    <n v="1475310825"/>
    <n v="1472718825"/>
    <b v="0"/>
    <n v="0"/>
    <b v="0"/>
    <s v="technology/wearables"/>
    <n v="0"/>
    <s v="no backers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x v="0"/>
    <n v="1475101495"/>
    <n v="1472509495"/>
    <b v="0"/>
    <n v="32"/>
    <b v="0"/>
    <s v="technology/wearables"/>
    <n v="17"/>
    <n v="52.406300000000002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x v="0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d__x000d_RS Watches is a business that provides quality watches at an affordable price. RS Watches was created with th"/>
    <n v="5000"/>
    <n v="212"/>
    <x v="2"/>
    <s v="GB"/>
    <x v="1"/>
    <n v="1468349460"/>
    <n v="1466186988"/>
    <b v="0"/>
    <n v="7"/>
    <b v="0"/>
    <s v="technology/wearables"/>
    <n v="4"/>
    <n v="30.28569999999999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x v="0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x v="0"/>
    <n v="1478926800"/>
    <n v="1476054568"/>
    <b v="0"/>
    <n v="196"/>
    <b v="0"/>
    <s v="technology/wearables"/>
    <n v="25"/>
    <n v="89.596900000000005"/>
    <x v="2"/>
    <s v="wearables"/>
    <x v="993"/>
    <d v="2016-11-12T05:00:00"/>
  </r>
  <r>
    <n v="994"/>
    <s v="Intelligent Leather Jacket. Heat. Communicate. Recharge."/>
    <s v="Worldâ€˜s First Heated Leather Jacket _x000d_with Integrated Bluetooth System,_x000d_Handsfree Set (Microphone and Speakers)_x000d_and Cellphone Charger."/>
    <n v="200000"/>
    <n v="4669"/>
    <x v="2"/>
    <s v="US"/>
    <x v="0"/>
    <n v="1417388340"/>
    <n v="1412835530"/>
    <b v="0"/>
    <n v="11"/>
    <b v="0"/>
    <s v="technology/wearables"/>
    <n v="2"/>
    <n v="424.45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x v="0"/>
    <n v="1417276800"/>
    <n v="1415140480"/>
    <b v="0"/>
    <n v="9"/>
    <b v="0"/>
    <s v="technology/wearables"/>
    <n v="7"/>
    <n v="80.666700000000006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x v="0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x v="0"/>
    <n v="1417145297"/>
    <n v="1414549697"/>
    <b v="0"/>
    <n v="8"/>
    <b v="0"/>
    <s v="technology/wearables"/>
    <n v="1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x v="5"/>
    <n v="1447909401"/>
    <n v="1444017801"/>
    <b v="0"/>
    <n v="229"/>
    <b v="0"/>
    <s v="technology/wearables"/>
    <n v="59"/>
    <n v="153.42789999999999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x v="5"/>
    <n v="1415865720"/>
    <n v="1413270690"/>
    <b v="0"/>
    <n v="40"/>
    <b v="0"/>
    <s v="technology/wearables"/>
    <n v="8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x v="0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x v="1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x v="0"/>
    <n v="1450331940"/>
    <n v="1447777514"/>
    <b v="0"/>
    <n v="22"/>
    <b v="0"/>
    <s v="technology/wearables"/>
    <n v="30"/>
    <n v="134.5455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x v="3"/>
    <n v="1489680061"/>
    <n v="1487091661"/>
    <b v="0"/>
    <n v="15"/>
    <b v="0"/>
    <s v="technology/wearables"/>
    <n v="16"/>
    <n v="214.066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x v="0"/>
    <n v="1455814827"/>
    <n v="1453222827"/>
    <b v="0"/>
    <n v="95"/>
    <b v="0"/>
    <s v="technology/wearables"/>
    <n v="82"/>
    <n v="216.33680000000001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x v="0"/>
    <n v="1446217183"/>
    <n v="1443538783"/>
    <b v="0"/>
    <n v="161"/>
    <b v="0"/>
    <s v="technology/wearables"/>
    <n v="75"/>
    <n v="932.31060000000002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x v="0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x v="0"/>
    <n v="1481727623"/>
    <n v="1478095223"/>
    <b v="0"/>
    <n v="76"/>
    <b v="0"/>
    <s v="technology/wearables"/>
    <n v="44"/>
    <n v="174.94739999999999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x v="10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x v="0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x v="0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x v="0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x v="0"/>
    <n v="1485254052"/>
    <n v="1481366052"/>
    <b v="0"/>
    <n v="775"/>
    <b v="0"/>
    <s v="technology/wearables"/>
    <n v="21535"/>
    <n v="1389.3561999999999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x v="0"/>
    <n v="1451419200"/>
    <n v="1449000056"/>
    <b v="0"/>
    <n v="90"/>
    <b v="0"/>
    <s v="technology/wearables"/>
    <n v="35"/>
    <n v="95.911100000000005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x v="0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x v="11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x v="0"/>
    <n v="1459992856"/>
    <n v="1456108456"/>
    <b v="0"/>
    <n v="38"/>
    <b v="0"/>
    <s v="technology/wearables"/>
    <n v="3"/>
    <n v="74.789500000000004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x v="0"/>
    <n v="1448125935"/>
    <n v="1444666335"/>
    <b v="0"/>
    <n v="355"/>
    <b v="0"/>
    <s v="technology/wearables"/>
    <n v="23"/>
    <n v="161.1183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x v="0"/>
    <n v="1468496933"/>
    <n v="1465904933"/>
    <b v="0"/>
    <n v="7"/>
    <b v="0"/>
    <s v="technology/wearables"/>
    <n v="3"/>
    <n v="88.714299999999994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x v="0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x v="5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x v="0"/>
    <n v="1445054400"/>
    <n v="1443074571"/>
    <b v="1"/>
    <n v="478"/>
    <b v="1"/>
    <s v="music/electronic music"/>
    <n v="352"/>
    <n v="22.079699999999999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x v="0"/>
    <n v="1431876677"/>
    <n v="1429284677"/>
    <b v="1"/>
    <n v="74"/>
    <b v="1"/>
    <s v="music/electronic music"/>
    <n v="115"/>
    <n v="31.054099999999998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x v="1"/>
    <n v="1434837861"/>
    <n v="1432245861"/>
    <b v="0"/>
    <n v="131"/>
    <b v="1"/>
    <s v="music/electronic music"/>
    <n v="237"/>
    <n v="36.206099999999999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x v="9"/>
    <n v="1454248563"/>
    <n v="1451656563"/>
    <b v="1"/>
    <n v="61"/>
    <b v="1"/>
    <s v="music/electronic music"/>
    <n v="119"/>
    <n v="388.97620000000001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x v="0"/>
    <n v="1426532437"/>
    <n v="1423944037"/>
    <b v="1"/>
    <n v="1071"/>
    <b v="1"/>
    <s v="music/electronic music"/>
    <n v="110"/>
    <n v="71.848600000000005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x v="1"/>
    <n v="1459414016"/>
    <n v="1456480016"/>
    <b v="1"/>
    <n v="122"/>
    <b v="1"/>
    <s v="music/electronic music"/>
    <n v="100"/>
    <n v="57.38179999999999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x v="0"/>
    <n v="1414025347"/>
    <n v="1411433347"/>
    <b v="1"/>
    <n v="111"/>
    <b v="1"/>
    <s v="music/electronic music"/>
    <n v="103"/>
    <n v="69.666700000000006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x v="1"/>
    <n v="1488830400"/>
    <n v="1484924605"/>
    <b v="1"/>
    <n v="255"/>
    <b v="1"/>
    <s v="music/electronic music"/>
    <n v="117"/>
    <n v="45.9881999999999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x v="9"/>
    <n v="1428184740"/>
    <n v="1423501507"/>
    <b v="0"/>
    <n v="141"/>
    <b v="1"/>
    <s v="music/electronic music"/>
    <n v="112"/>
    <n v="79.2624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x v="0"/>
    <n v="1473680149"/>
    <n v="1472470549"/>
    <b v="0"/>
    <n v="159"/>
    <b v="1"/>
    <s v="music/electronic music"/>
    <n v="342"/>
    <n v="43.031399999999998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x v="0"/>
    <n v="1450290010"/>
    <n v="1447698010"/>
    <b v="0"/>
    <n v="99"/>
    <b v="1"/>
    <s v="music/electronic music"/>
    <n v="107"/>
    <n v="108.48480000000001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x v="0"/>
    <n v="1466697625"/>
    <n v="1464105625"/>
    <b v="0"/>
    <n v="96"/>
    <b v="1"/>
    <s v="music/electronic music"/>
    <n v="108"/>
    <n v="61.029600000000002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x v="1"/>
    <n v="1481564080"/>
    <n v="1479144880"/>
    <b v="0"/>
    <n v="27"/>
    <b v="1"/>
    <s v="music/electronic music"/>
    <n v="103"/>
    <n v="50.592599999999997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x v="0"/>
    <n v="1470369540"/>
    <n v="1467604804"/>
    <b v="0"/>
    <n v="166"/>
    <b v="1"/>
    <s v="music/electronic music"/>
    <n v="130"/>
    <n v="39.157200000000003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x v="0"/>
    <n v="1423668220"/>
    <n v="1421076220"/>
    <b v="0"/>
    <n v="76"/>
    <b v="1"/>
    <s v="music/electronic music"/>
    <n v="108"/>
    <n v="65.157899999999998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x v="0"/>
    <n v="1357545600"/>
    <n v="1354790790"/>
    <b v="0"/>
    <n v="211"/>
    <b v="1"/>
    <s v="music/electronic music"/>
    <n v="112"/>
    <n v="23.963100000000001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x v="0"/>
    <n v="1431925200"/>
    <n v="1429991062"/>
    <b v="0"/>
    <n v="21"/>
    <b v="1"/>
    <s v="music/electronic music"/>
    <n v="102"/>
    <n v="48.619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x v="0"/>
    <n v="1458362023"/>
    <n v="1455773623"/>
    <b v="0"/>
    <n v="61"/>
    <b v="1"/>
    <s v="music/electronic music"/>
    <n v="145"/>
    <n v="35.737699999999997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x v="0"/>
    <n v="1481615940"/>
    <n v="1479436646"/>
    <b v="0"/>
    <n v="30"/>
    <b v="1"/>
    <s v="music/electronic music"/>
    <n v="128"/>
    <n v="21.366700000000002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x v="0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x v="0"/>
    <n v="1406769992"/>
    <n v="1405041992"/>
    <b v="0"/>
    <n v="0"/>
    <b v="0"/>
    <s v="journalism/audio"/>
    <n v="0"/>
    <s v="no backers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x v="0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x v="0"/>
    <n v="1432101855"/>
    <n v="1429509855"/>
    <b v="0"/>
    <n v="292"/>
    <b v="0"/>
    <s v="journalism/audio"/>
    <n v="9"/>
    <n v="29.2363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x v="0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x v="0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x v="3"/>
    <n v="1451161560"/>
    <n v="1447273560"/>
    <b v="0"/>
    <n v="0"/>
    <b v="0"/>
    <s v="journalism/audio"/>
    <n v="0"/>
    <s v="no backers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x v="0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x v="0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x v="0"/>
    <n v="1455272445"/>
    <n v="1452680445"/>
    <b v="0"/>
    <n v="0"/>
    <b v="0"/>
    <s v="journalism/audio"/>
    <n v="0"/>
    <s v="no backers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x v="0"/>
    <n v="1442257677"/>
    <n v="1439665677"/>
    <b v="0"/>
    <n v="0"/>
    <b v="0"/>
    <s v="journalism/audio"/>
    <n v="0"/>
    <s v="no backers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x v="0"/>
    <n v="1409098825"/>
    <n v="1406679625"/>
    <b v="0"/>
    <n v="0"/>
    <b v="0"/>
    <s v="journalism/audio"/>
    <n v="0"/>
    <s v="no backers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x v="0"/>
    <n v="1465243740"/>
    <n v="1461438495"/>
    <b v="0"/>
    <n v="0"/>
    <b v="0"/>
    <s v="journalism/audio"/>
    <n v="0"/>
    <s v="no backers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x v="0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x v="0"/>
    <n v="1407708000"/>
    <n v="1405110399"/>
    <b v="0"/>
    <n v="0"/>
    <b v="0"/>
    <s v="journalism/audio"/>
    <n v="0"/>
    <s v="no backers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x v="0"/>
    <n v="1457394545"/>
    <n v="1454802545"/>
    <b v="0"/>
    <n v="0"/>
    <b v="0"/>
    <s v="journalism/audio"/>
    <n v="0"/>
    <s v="no backers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x v="0"/>
    <n v="1429892177"/>
    <n v="1424711777"/>
    <b v="0"/>
    <n v="0"/>
    <b v="0"/>
    <s v="journalism/audio"/>
    <n v="0"/>
    <s v="no backers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x v="0"/>
    <n v="1480888483"/>
    <n v="1478292883"/>
    <b v="0"/>
    <n v="0"/>
    <b v="0"/>
    <s v="journalism/audio"/>
    <n v="0"/>
    <s v="no backers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x v="0"/>
    <n v="1427328000"/>
    <n v="1423777043"/>
    <b v="0"/>
    <n v="0"/>
    <b v="0"/>
    <s v="journalism/audio"/>
    <n v="0"/>
    <s v="no backers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x v="0"/>
    <n v="1426269456"/>
    <n v="1423681056"/>
    <b v="0"/>
    <n v="0"/>
    <b v="0"/>
    <s v="journalism/audio"/>
    <n v="0"/>
    <s v="no backers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x v="0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x v="0"/>
    <n v="1462150800"/>
    <n v="1456987108"/>
    <b v="0"/>
    <n v="0"/>
    <b v="0"/>
    <s v="journalism/audio"/>
    <n v="0"/>
    <s v="no backers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x v="0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x v="0"/>
    <n v="1472604262"/>
    <n v="1470012262"/>
    <b v="0"/>
    <n v="0"/>
    <b v="0"/>
    <s v="journalism/audio"/>
    <n v="0"/>
    <s v="no backers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x v="0"/>
    <n v="1373174903"/>
    <n v="1369286903"/>
    <b v="0"/>
    <n v="123"/>
    <b v="0"/>
    <s v="games/video games"/>
    <n v="9"/>
    <n v="65.666700000000006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x v="2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x v="0"/>
    <n v="1375657582"/>
    <n v="1371769582"/>
    <b v="0"/>
    <n v="148"/>
    <b v="0"/>
    <s v="games/video games"/>
    <n v="3"/>
    <n v="34.12839999999999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x v="0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x v="0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x v="0"/>
    <n v="1385447459"/>
    <n v="1382679059"/>
    <b v="0"/>
    <n v="21"/>
    <b v="0"/>
    <s v="games/video games"/>
    <n v="39"/>
    <n v="40.476199999999999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x v="0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x v="8"/>
    <n v="1447787093"/>
    <n v="1445191493"/>
    <b v="0"/>
    <n v="0"/>
    <b v="0"/>
    <s v="games/video games"/>
    <n v="0"/>
    <s v="no backers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x v="0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x v="0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x v="0"/>
    <n v="1388808545"/>
    <n v="1386216545"/>
    <b v="0"/>
    <n v="30"/>
    <b v="0"/>
    <s v="games/video games"/>
    <n v="6"/>
    <n v="113.566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x v="0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x v="0"/>
    <n v="1410426250"/>
    <n v="1405674250"/>
    <b v="0"/>
    <n v="975"/>
    <b v="0"/>
    <s v="games/video games"/>
    <n v="63"/>
    <n v="48.280999999999999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x v="0"/>
    <n v="1452744011"/>
    <n v="1450152011"/>
    <b v="0"/>
    <n v="167"/>
    <b v="0"/>
    <s v="games/video games"/>
    <n v="29"/>
    <n v="43.975999999999999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x v="0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x v="3"/>
    <n v="1463232936"/>
    <n v="1461072936"/>
    <b v="0"/>
    <n v="18"/>
    <b v="0"/>
    <s v="games/video games"/>
    <n v="3"/>
    <n v="37.666699999999999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x v="0"/>
    <n v="1399778333"/>
    <n v="1397186333"/>
    <b v="0"/>
    <n v="98"/>
    <b v="0"/>
    <s v="games/video games"/>
    <n v="9"/>
    <n v="18.581600000000002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x v="0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x v="0"/>
    <n v="1344635088"/>
    <n v="1342043088"/>
    <b v="0"/>
    <n v="3"/>
    <b v="0"/>
    <s v="games/video games"/>
    <n v="1"/>
    <n v="18.666699999999999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x v="5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x v="0"/>
    <n v="1407534804"/>
    <n v="1404942804"/>
    <b v="0"/>
    <n v="0"/>
    <b v="0"/>
    <s v="games/video games"/>
    <n v="0"/>
    <s v="no backers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x v="5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x v="0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x v="0"/>
    <n v="1402852087"/>
    <n v="1400260087"/>
    <b v="0"/>
    <n v="0"/>
    <b v="0"/>
    <s v="games/video games"/>
    <n v="0"/>
    <s v="no backers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x v="0"/>
    <n v="1398366667"/>
    <n v="1395774667"/>
    <b v="0"/>
    <n v="147"/>
    <b v="0"/>
    <s v="games/video games"/>
    <n v="14"/>
    <n v="43.417299999999997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x v="3"/>
    <n v="1435293175"/>
    <n v="1432701175"/>
    <b v="0"/>
    <n v="49"/>
    <b v="0"/>
    <s v="games/video games"/>
    <n v="8"/>
    <n v="23.959199999999999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x v="2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x v="1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x v="0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x v="5"/>
    <n v="1455232937"/>
    <n v="1453936937"/>
    <b v="0"/>
    <n v="4"/>
    <b v="0"/>
    <s v="games/video games"/>
    <n v="1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x v="0"/>
    <n v="1318180033"/>
    <n v="1315588033"/>
    <b v="0"/>
    <n v="27"/>
    <b v="0"/>
    <s v="games/video games"/>
    <n v="18"/>
    <n v="122.0004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x v="0"/>
    <n v="1377867220"/>
    <n v="1375275220"/>
    <b v="0"/>
    <n v="94"/>
    <b v="0"/>
    <s v="games/video games"/>
    <n v="5"/>
    <n v="267.80849999999998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x v="0"/>
    <n v="1412393400"/>
    <n v="1409747154"/>
    <b v="0"/>
    <n v="29"/>
    <b v="0"/>
    <s v="games/video games"/>
    <n v="18"/>
    <n v="74.206900000000005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x v="0"/>
    <n v="1393786877"/>
    <n v="1390330877"/>
    <b v="0"/>
    <n v="7"/>
    <b v="0"/>
    <s v="games/video games"/>
    <n v="0"/>
    <n v="6.7142999999999997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x v="0"/>
    <n v="1397413095"/>
    <n v="1394821095"/>
    <b v="0"/>
    <n v="22"/>
    <b v="0"/>
    <s v="games/video games"/>
    <n v="7"/>
    <n v="81.954499999999996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x v="1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x v="3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x v="0"/>
    <n v="1468519920"/>
    <n v="1466188338"/>
    <b v="0"/>
    <n v="6"/>
    <b v="0"/>
    <s v="games/video games"/>
    <n v="0"/>
    <n v="6.8333000000000004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x v="0"/>
    <n v="1386568740"/>
    <n v="1383095125"/>
    <b v="0"/>
    <n v="24"/>
    <b v="0"/>
    <s v="games/video games"/>
    <n v="5"/>
    <n v="17.70830000000000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x v="0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x v="1"/>
    <n v="1402480221"/>
    <n v="1399888221"/>
    <b v="0"/>
    <n v="37"/>
    <b v="0"/>
    <s v="games/video games"/>
    <n v="5"/>
    <n v="80.297300000000007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x v="0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x v="0"/>
    <n v="1333557975"/>
    <n v="1330969575"/>
    <b v="0"/>
    <n v="7"/>
    <b v="0"/>
    <s v="games/video games"/>
    <n v="41"/>
    <n v="23.571400000000001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x v="0"/>
    <n v="1406148024"/>
    <n v="1403556024"/>
    <b v="0"/>
    <n v="0"/>
    <b v="0"/>
    <s v="games/video games"/>
    <n v="0"/>
    <s v="no backers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x v="0"/>
    <n v="1334326635"/>
    <n v="1329146235"/>
    <b v="0"/>
    <n v="21"/>
    <b v="0"/>
    <s v="games/video games"/>
    <n v="3"/>
    <n v="34.881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x v="0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x v="0"/>
    <n v="1354919022"/>
    <n v="1352327022"/>
    <b v="0"/>
    <n v="11"/>
    <b v="0"/>
    <s v="games/video games"/>
    <n v="1"/>
    <n v="23.181799999999999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x v="0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x v="0"/>
    <n v="1421656200"/>
    <n v="1416507211"/>
    <b v="0"/>
    <n v="312"/>
    <b v="0"/>
    <s v="games/video games"/>
    <n v="36"/>
    <n v="100.2337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x v="1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x v="1"/>
    <n v="1381306687"/>
    <n v="1378714687"/>
    <b v="0"/>
    <n v="3"/>
    <b v="0"/>
    <s v="games/video games"/>
    <n v="0"/>
    <n v="3.3332999999999999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x v="0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x v="0"/>
    <n v="1339273208"/>
    <n v="1334089208"/>
    <b v="0"/>
    <n v="10"/>
    <b v="0"/>
    <s v="games/video games"/>
    <n v="0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x v="3"/>
    <n v="1451053313"/>
    <n v="1448461313"/>
    <b v="0"/>
    <n v="8"/>
    <b v="0"/>
    <s v="games/video games"/>
    <n v="8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x v="2"/>
    <n v="1396666779"/>
    <n v="1394078379"/>
    <b v="0"/>
    <n v="3"/>
    <b v="0"/>
    <s v="games/video games"/>
    <n v="2"/>
    <n v="36.333300000000001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x v="0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x v="0"/>
    <n v="1319835400"/>
    <n v="1315947400"/>
    <b v="0"/>
    <n v="0"/>
    <b v="0"/>
    <s v="games/video games"/>
    <n v="0"/>
    <s v="no backers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x v="0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x v="1"/>
    <n v="1369932825"/>
    <n v="1368723225"/>
    <b v="0"/>
    <n v="0"/>
    <b v="0"/>
    <s v="games/video games"/>
    <n v="0"/>
    <s v="no backers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x v="0"/>
    <n v="1397910848"/>
    <n v="1395318848"/>
    <b v="0"/>
    <n v="3"/>
    <b v="0"/>
    <s v="games/video games"/>
    <n v="0"/>
    <n v="3.6667000000000001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x v="0"/>
    <n v="1430409651"/>
    <n v="1427817651"/>
    <b v="0"/>
    <n v="7"/>
    <b v="0"/>
    <s v="games/mobile games"/>
    <n v="0"/>
    <n v="60.71430000000000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x v="1"/>
    <n v="1443193130"/>
    <n v="1438009130"/>
    <b v="0"/>
    <n v="0"/>
    <b v="0"/>
    <s v="games/mobile games"/>
    <n v="0"/>
    <s v="no backers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x v="0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x v="0"/>
    <n v="1416000600"/>
    <n v="1413318600"/>
    <b v="0"/>
    <n v="23"/>
    <b v="0"/>
    <s v="games/mobile games"/>
    <n v="2"/>
    <n v="25.434799999999999"/>
    <x v="6"/>
    <s v="mobile games"/>
    <x v="1127"/>
    <d v="2014-11-14T21:30:00"/>
  </r>
  <r>
    <n v="1128"/>
    <s v="Flying Turds"/>
    <s v="#havingfunFTW"/>
    <n v="1000"/>
    <n v="1"/>
    <x v="2"/>
    <s v="GB"/>
    <x v="1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x v="0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x v="0"/>
    <n v="1416963300"/>
    <n v="1411775700"/>
    <b v="0"/>
    <n v="3"/>
    <b v="0"/>
    <s v="games/mobile games"/>
    <n v="0"/>
    <n v="3.6667000000000001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x v="2"/>
    <n v="1450993668"/>
    <n v="1448401668"/>
    <b v="0"/>
    <n v="0"/>
    <b v="0"/>
    <s v="games/mobile games"/>
    <n v="0"/>
    <s v="no backers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x v="5"/>
    <n v="1483238771"/>
    <n v="1480646771"/>
    <b v="0"/>
    <n v="13"/>
    <b v="0"/>
    <s v="games/mobile games"/>
    <n v="14"/>
    <n v="110.61539999999999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x v="1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x v="2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d_Donald Trump gewinnt die Wahlen und muss gestoppt werden!"/>
    <n v="1000"/>
    <n v="50"/>
    <x v="2"/>
    <s v="DE"/>
    <x v="3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x v="3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x v="0"/>
    <n v="1461440421"/>
    <n v="1458848421"/>
    <b v="0"/>
    <n v="39"/>
    <b v="0"/>
    <s v="games/mobile games"/>
    <n v="40"/>
    <n v="253.20509999999999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x v="0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x v="0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x v="1"/>
    <n v="1438859121"/>
    <n v="1436267121"/>
    <b v="0"/>
    <n v="0"/>
    <b v="0"/>
    <s v="games/mobile games"/>
    <n v="0"/>
    <s v="no backers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x v="3"/>
    <n v="1436460450"/>
    <n v="1433868450"/>
    <b v="0"/>
    <n v="0"/>
    <b v="0"/>
    <s v="games/mobile games"/>
    <n v="0"/>
    <s v="no backers"/>
    <x v="6"/>
    <s v="mobile games"/>
    <x v="1141"/>
    <d v="2015-07-09T16:47:30"/>
  </r>
  <r>
    <n v="1142"/>
    <s v="3E Community, a company driven by YOU!"/>
    <s v="If only you could help choose and/or create the Top Chart apps with your ideas..._x000d_Want that to come true? Well here we are."/>
    <n v="4000"/>
    <n v="0"/>
    <x v="2"/>
    <s v="US"/>
    <x v="0"/>
    <n v="1424131727"/>
    <n v="1421539727"/>
    <b v="0"/>
    <n v="0"/>
    <b v="0"/>
    <s v="games/mobile games"/>
    <n v="0"/>
    <s v="no backers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x v="0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x v="0"/>
    <n v="1430281320"/>
    <n v="1427689320"/>
    <b v="0"/>
    <n v="0"/>
    <b v="0"/>
    <s v="food/food trucks"/>
    <n v="0"/>
    <s v="no backers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x v="0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x v="0"/>
    <n v="1399071173"/>
    <n v="1395787973"/>
    <b v="0"/>
    <n v="12"/>
    <b v="0"/>
    <s v="food/food trucks"/>
    <n v="9"/>
    <n v="44.166699999999999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x v="5"/>
    <n v="1413760783"/>
    <n v="1408576783"/>
    <b v="0"/>
    <n v="0"/>
    <b v="0"/>
    <s v="food/food trucks"/>
    <n v="0"/>
    <s v="no backers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x v="0"/>
    <n v="1480568781"/>
    <n v="1477973181"/>
    <b v="0"/>
    <n v="3"/>
    <b v="0"/>
    <s v="food/food trucks"/>
    <n v="0"/>
    <n v="24.333300000000001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x v="0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x v="0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x v="0"/>
    <n v="1441592863"/>
    <n v="1439000863"/>
    <b v="0"/>
    <n v="0"/>
    <b v="0"/>
    <s v="food/food trucks"/>
    <n v="0"/>
    <s v="no backers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x v="0"/>
    <n v="1431709312"/>
    <n v="1429117312"/>
    <b v="0"/>
    <n v="15"/>
    <b v="0"/>
    <s v="food/food trucks"/>
    <n v="6"/>
    <n v="60.733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x v="0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x v="0"/>
    <n v="1441507006"/>
    <n v="1438915006"/>
    <b v="0"/>
    <n v="3"/>
    <b v="0"/>
    <s v="food/food trucks"/>
    <n v="7"/>
    <n v="108.33329999999999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x v="0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x v="0"/>
    <n v="1424742162"/>
    <n v="1422150162"/>
    <b v="0"/>
    <n v="0"/>
    <b v="0"/>
    <s v="food/food trucks"/>
    <n v="0"/>
    <s v="no backers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x v="0"/>
    <n v="1417795480"/>
    <n v="1412607880"/>
    <b v="0"/>
    <n v="3"/>
    <b v="0"/>
    <s v="food/food trucks"/>
    <n v="2"/>
    <n v="50.333300000000001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x v="0"/>
    <n v="1418091128"/>
    <n v="1415499128"/>
    <b v="0"/>
    <n v="3"/>
    <b v="0"/>
    <s v="food/food trucks"/>
    <n v="0"/>
    <n v="11.666700000000001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x v="0"/>
    <n v="1435679100"/>
    <n v="1433006765"/>
    <b v="0"/>
    <n v="0"/>
    <b v="0"/>
    <s v="food/food trucks"/>
    <n v="0"/>
    <s v="no backers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x v="0"/>
    <n v="1427510586"/>
    <n v="1424922186"/>
    <b v="0"/>
    <n v="19"/>
    <b v="0"/>
    <s v="food/food trucks"/>
    <n v="4"/>
    <n v="60.78949999999999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x v="0"/>
    <n v="1432047989"/>
    <n v="1430233589"/>
    <b v="0"/>
    <n v="0"/>
    <b v="0"/>
    <s v="food/food trucks"/>
    <n v="0"/>
    <s v="no backers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x v="0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x v="0"/>
    <n v="1407604920"/>
    <n v="1405012920"/>
    <b v="0"/>
    <n v="0"/>
    <b v="0"/>
    <s v="food/food trucks"/>
    <n v="0"/>
    <s v="no backers"/>
    <x v="7"/>
    <s v="food trucks"/>
    <x v="1163"/>
    <d v="2014-08-09T17:22:00"/>
  </r>
  <r>
    <n v="1164"/>
    <s v="Bayou Classic BBQ"/>
    <s v="Bayou Classic BBQ will be  Mansura,LA _x000d_newest and best mobile food truck_x000d_serving delicious BBQ Georgia style slow_x000d_smoke BBQ!"/>
    <n v="10000"/>
    <n v="0"/>
    <x v="2"/>
    <s v="US"/>
    <x v="0"/>
    <n v="1466270582"/>
    <n v="1463678582"/>
    <b v="0"/>
    <n v="0"/>
    <b v="0"/>
    <s v="food/food trucks"/>
    <n v="0"/>
    <s v="no backers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x v="0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x v="0"/>
    <n v="1435291200"/>
    <n v="1432640342"/>
    <b v="0"/>
    <n v="8"/>
    <b v="0"/>
    <s v="food/food trucks"/>
    <n v="1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x v="0"/>
    <n v="1410543495"/>
    <n v="1407865095"/>
    <b v="0"/>
    <n v="16"/>
    <b v="0"/>
    <s v="food/food trucks"/>
    <n v="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x v="0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x v="0"/>
    <n v="1424593763"/>
    <n v="1422001763"/>
    <b v="0"/>
    <n v="3"/>
    <b v="0"/>
    <s v="food/food trucks"/>
    <n v="0"/>
    <n v="5.6666999999999996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x v="1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x v="0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x v="0"/>
    <n v="1408551752"/>
    <n v="1405959752"/>
    <b v="0"/>
    <n v="0"/>
    <b v="0"/>
    <s v="food/food trucks"/>
    <n v="0"/>
    <s v="no backers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x v="0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x v="0"/>
    <n v="1462738327"/>
    <n v="1460146327"/>
    <b v="0"/>
    <n v="19"/>
    <b v="0"/>
    <s v="food/food trucks"/>
    <n v="6"/>
    <n v="46.631599999999999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x v="0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d_Find us on Facebook!_x000d_(Gives backers a voice, and a direct link to us! No kickstarter disappearing act here!)"/>
    <n v="175000"/>
    <n v="10"/>
    <x v="2"/>
    <s v="AU"/>
    <x v="2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x v="1"/>
    <n v="1413388296"/>
    <n v="1410796296"/>
    <b v="0"/>
    <n v="0"/>
    <b v="0"/>
    <s v="food/food trucks"/>
    <n v="0"/>
    <s v="no backers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x v="0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x v="5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x v="0"/>
    <n v="1403983314"/>
    <n v="1400786514"/>
    <b v="0"/>
    <n v="85"/>
    <b v="0"/>
    <s v="food/food trucks"/>
    <n v="12"/>
    <n v="69.11759999999999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x v="0"/>
    <n v="1425197321"/>
    <n v="1422605321"/>
    <b v="0"/>
    <n v="3"/>
    <b v="0"/>
    <s v="food/food trucks"/>
    <n v="0"/>
    <n v="1.3332999999999999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x v="0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x v="0"/>
    <n v="1478059140"/>
    <n v="1476391223"/>
    <b v="0"/>
    <n v="3"/>
    <b v="0"/>
    <s v="food/food trucks"/>
    <n v="4"/>
    <n v="33.333300000000001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x v="1"/>
    <n v="1486391011"/>
    <n v="1483712611"/>
    <b v="0"/>
    <n v="375"/>
    <b v="1"/>
    <s v="photography/photobooks"/>
    <n v="105"/>
    <n v="61.5627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x v="0"/>
    <n v="1433736000"/>
    <n v="1430945149"/>
    <b v="0"/>
    <n v="111"/>
    <b v="1"/>
    <s v="photography/photobooks"/>
    <n v="105"/>
    <n v="118.73869999999999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x v="1"/>
    <n v="1433198520"/>
    <n v="1430340195"/>
    <b v="0"/>
    <n v="123"/>
    <b v="1"/>
    <s v="photography/photobooks"/>
    <n v="107"/>
    <n v="65.081299999999999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x v="0"/>
    <n v="1431885600"/>
    <n v="1429133323"/>
    <b v="0"/>
    <n v="70"/>
    <b v="1"/>
    <s v="photography/photobooks"/>
    <n v="104"/>
    <n v="130.15710000000001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x v="5"/>
    <n v="1482943740"/>
    <n v="1481129340"/>
    <b v="0"/>
    <n v="85"/>
    <b v="1"/>
    <s v="photography/photobooks"/>
    <n v="161"/>
    <n v="37.776499999999999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x v="0"/>
    <n v="1467242995"/>
    <n v="1465428595"/>
    <b v="0"/>
    <n v="86"/>
    <b v="1"/>
    <s v="photography/photobooks"/>
    <n v="108"/>
    <n v="112.7907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x v="0"/>
    <n v="1409500725"/>
    <n v="1406908725"/>
    <b v="0"/>
    <n v="13"/>
    <b v="1"/>
    <s v="photography/photobooks"/>
    <n v="135"/>
    <n v="51.923099999999998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x v="0"/>
    <n v="1458480560"/>
    <n v="1455892160"/>
    <b v="0"/>
    <n v="33"/>
    <b v="1"/>
    <s v="photography/photobooks"/>
    <n v="109"/>
    <n v="89.24240000000000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x v="1"/>
    <n v="1486814978"/>
    <n v="1484222978"/>
    <b v="0"/>
    <n v="15"/>
    <b v="1"/>
    <s v="photography/photobooks"/>
    <n v="290"/>
    <n v="19.333300000000001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x v="0"/>
    <n v="1460223453"/>
    <n v="1455043053"/>
    <b v="0"/>
    <n v="273"/>
    <b v="1"/>
    <s v="photography/photobooks"/>
    <n v="104"/>
    <n v="79.966999999999999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x v="3"/>
    <n v="1428493379"/>
    <n v="1425901379"/>
    <b v="0"/>
    <n v="714"/>
    <b v="1"/>
    <s v="photography/photobooks"/>
    <n v="322"/>
    <n v="56.4146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d_Â«CHE IDDIO CE LA MANDI BUONAÂ»"/>
    <n v="10000"/>
    <n v="13500"/>
    <x v="0"/>
    <s v="IT"/>
    <x v="3"/>
    <n v="1450602000"/>
    <n v="1445415653"/>
    <b v="0"/>
    <n v="170"/>
    <b v="1"/>
    <s v="photography/photobooks"/>
    <n v="135"/>
    <n v="79.411799999999999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x v="1"/>
    <n v="1450467539"/>
    <n v="1447875539"/>
    <b v="0"/>
    <n v="512"/>
    <b v="1"/>
    <s v="photography/photobooks"/>
    <n v="270"/>
    <n v="76.43949999999999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x v="0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x v="0"/>
    <n v="1451530800"/>
    <n v="1448463086"/>
    <b v="0"/>
    <n v="167"/>
    <b v="1"/>
    <s v="photography/photobooks"/>
    <n v="261"/>
    <n v="54.616799999999998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x v="1"/>
    <n v="1436380200"/>
    <n v="1433615400"/>
    <b v="0"/>
    <n v="9"/>
    <b v="1"/>
    <s v="photography/photobooks"/>
    <n v="101"/>
    <n v="299.22219999999999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x v="0"/>
    <n v="1429183656"/>
    <n v="1427369256"/>
    <b v="0"/>
    <n v="103"/>
    <b v="1"/>
    <s v="photography/photobooks"/>
    <n v="126"/>
    <n v="58.533999999999999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x v="1"/>
    <n v="1468593246"/>
    <n v="1466001246"/>
    <b v="0"/>
    <n v="111"/>
    <b v="1"/>
    <s v="photography/photobooks"/>
    <n v="102"/>
    <n v="55.3718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x v="2"/>
    <n v="1435388154"/>
    <n v="1432796154"/>
    <b v="0"/>
    <n v="271"/>
    <b v="1"/>
    <s v="photography/photobooks"/>
    <n v="199"/>
    <n v="183.80439999999999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x v="0"/>
    <n v="1433083527"/>
    <n v="1430491527"/>
    <b v="0"/>
    <n v="101"/>
    <b v="1"/>
    <s v="photography/photobooks"/>
    <n v="102"/>
    <n v="165.34649999999999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x v="0"/>
    <n v="1449205200"/>
    <n v="1445363833"/>
    <b v="0"/>
    <n v="57"/>
    <b v="1"/>
    <s v="photography/photobooks"/>
    <n v="103"/>
    <n v="234.7895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x v="3"/>
    <n v="1434197351"/>
    <n v="1431605351"/>
    <b v="0"/>
    <n v="62"/>
    <b v="1"/>
    <s v="photography/photobooks"/>
    <n v="101"/>
    <n v="211.48390000000001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x v="3"/>
    <n v="1489238940"/>
    <n v="1486406253"/>
    <b v="0"/>
    <n v="32"/>
    <b v="1"/>
    <s v="photography/photobooks"/>
    <n v="115"/>
    <n v="32.343800000000002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x v="3"/>
    <n v="1459418400"/>
    <n v="1456827573"/>
    <b v="0"/>
    <n v="141"/>
    <b v="1"/>
    <s v="photography/photobooks"/>
    <n v="104"/>
    <n v="123.375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x v="0"/>
    <n v="1458835264"/>
    <n v="1456246864"/>
    <b v="0"/>
    <n v="75"/>
    <b v="1"/>
    <s v="photography/photobooks"/>
    <n v="155"/>
    <n v="207.066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x v="0"/>
    <n v="1488053905"/>
    <n v="1485461905"/>
    <b v="0"/>
    <n v="46"/>
    <b v="1"/>
    <s v="photography/photobooks"/>
    <n v="106"/>
    <n v="138.26089999999999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x v="9"/>
    <n v="1433106000"/>
    <n v="1431124572"/>
    <b v="0"/>
    <n v="103"/>
    <b v="1"/>
    <s v="photography/photobooks"/>
    <n v="254"/>
    <n v="493.81549999999999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x v="5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x v="0"/>
    <n v="1448586000"/>
    <n v="1447195695"/>
    <b v="0"/>
    <n v="83"/>
    <b v="1"/>
    <s v="photography/photobooks"/>
    <n v="129"/>
    <n v="38.8675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x v="1"/>
    <n v="1485886100"/>
    <n v="1482862100"/>
    <b v="0"/>
    <n v="108"/>
    <b v="1"/>
    <s v="photography/photobooks"/>
    <n v="102"/>
    <n v="61.52779999999999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x v="0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x v="0"/>
    <n v="1401487756"/>
    <n v="1398895756"/>
    <b v="0"/>
    <n v="549"/>
    <b v="1"/>
    <s v="photography/photobooks"/>
    <n v="786"/>
    <n v="71.59199999999999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x v="0"/>
    <n v="1443826980"/>
    <n v="1441032457"/>
    <b v="0"/>
    <n v="222"/>
    <b v="1"/>
    <s v="photography/photobooks"/>
    <n v="146"/>
    <n v="91.882900000000006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x v="0"/>
    <n v="1468524340"/>
    <n v="1465932340"/>
    <b v="0"/>
    <n v="183"/>
    <b v="1"/>
    <s v="photography/photobooks"/>
    <n v="103"/>
    <n v="148.57380000000001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x v="0"/>
    <n v="1446346800"/>
    <n v="1443714800"/>
    <b v="0"/>
    <n v="89"/>
    <b v="1"/>
    <s v="photography/photobooks"/>
    <n v="172"/>
    <n v="174.2135000000000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x v="0"/>
    <n v="1476961513"/>
    <n v="1474369513"/>
    <b v="0"/>
    <n v="253"/>
    <b v="1"/>
    <s v="photography/photobooks"/>
    <n v="159"/>
    <n v="102.8617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x v="3"/>
    <n v="1440515112"/>
    <n v="1437923112"/>
    <b v="0"/>
    <n v="140"/>
    <b v="1"/>
    <s v="photography/photobooks"/>
    <n v="104"/>
    <n v="111.1786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x v="1"/>
    <n v="1480809600"/>
    <n v="1478431488"/>
    <b v="0"/>
    <n v="103"/>
    <b v="1"/>
    <s v="photography/photobooks"/>
    <n v="111"/>
    <n v="23.796199999999999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x v="5"/>
    <n v="1459483200"/>
    <n v="1456852647"/>
    <b v="0"/>
    <n v="138"/>
    <b v="1"/>
    <s v="photography/photobooks"/>
    <n v="280"/>
    <n v="81.26810000000000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x v="0"/>
    <n v="1478754909"/>
    <n v="1476159309"/>
    <b v="0"/>
    <n v="191"/>
    <b v="1"/>
    <s v="photography/photobooks"/>
    <n v="112"/>
    <n v="116.21469999999999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x v="0"/>
    <n v="1402060302"/>
    <n v="1396876302"/>
    <b v="0"/>
    <n v="18"/>
    <b v="0"/>
    <s v="music/world music"/>
    <n v="7"/>
    <n v="58.88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x v="0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x v="0"/>
    <n v="1398042000"/>
    <n v="1395089981"/>
    <b v="0"/>
    <n v="40"/>
    <b v="0"/>
    <s v="music/world music"/>
    <n v="4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x v="0"/>
    <n v="1407394800"/>
    <n v="1404770616"/>
    <b v="0"/>
    <n v="0"/>
    <b v="0"/>
    <s v="music/world music"/>
    <n v="0"/>
    <s v="no backers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x v="0"/>
    <n v="1317231008"/>
    <n v="1312047008"/>
    <b v="0"/>
    <n v="24"/>
    <b v="0"/>
    <s v="music/world music"/>
    <n v="29"/>
    <n v="61.041699999999999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x v="0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x v="0"/>
    <n v="1298589630"/>
    <n v="1295997630"/>
    <b v="0"/>
    <n v="0"/>
    <b v="0"/>
    <s v="music/world music"/>
    <n v="0"/>
    <s v="no backers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x v="0"/>
    <n v="1440723600"/>
    <n v="1436394968"/>
    <b v="0"/>
    <n v="0"/>
    <b v="0"/>
    <s v="music/world music"/>
    <n v="0"/>
    <s v="no backers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x v="0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x v="0"/>
    <n v="1329864374"/>
    <n v="1328049974"/>
    <b v="0"/>
    <n v="6"/>
    <b v="0"/>
    <s v="music/world music"/>
    <n v="12"/>
    <n v="19.333300000000001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x v="1"/>
    <n v="1422903342"/>
    <n v="1420311342"/>
    <b v="0"/>
    <n v="0"/>
    <b v="0"/>
    <s v="music/world music"/>
    <n v="0"/>
    <s v="no backers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x v="0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x v="0"/>
    <n v="1343491200"/>
    <n v="1342801164"/>
    <b v="0"/>
    <n v="0"/>
    <b v="0"/>
    <s v="music/world music"/>
    <n v="0"/>
    <s v="no backers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x v="0"/>
    <n v="1345790865"/>
    <n v="1344062865"/>
    <b v="0"/>
    <n v="0"/>
    <b v="0"/>
    <s v="music/world music"/>
    <n v="0"/>
    <s v="no backers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x v="0"/>
    <n v="1312641536"/>
    <n v="1310049536"/>
    <b v="0"/>
    <n v="3"/>
    <b v="0"/>
    <s v="music/world music"/>
    <n v="18"/>
    <n v="59.333300000000001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x v="0"/>
    <n v="1325804767"/>
    <n v="1323212767"/>
    <b v="0"/>
    <n v="0"/>
    <b v="0"/>
    <s v="music/world music"/>
    <n v="0"/>
    <s v="no backers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x v="0"/>
    <n v="1373665860"/>
    <n v="1368579457"/>
    <b v="0"/>
    <n v="8"/>
    <b v="0"/>
    <s v="music/world music"/>
    <n v="3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x v="0"/>
    <n v="1414994340"/>
    <n v="1413057980"/>
    <b v="0"/>
    <n v="34"/>
    <b v="0"/>
    <s v="music/world music"/>
    <n v="51"/>
    <n v="74.61759999999999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x v="0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x v="0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x v="0"/>
    <n v="1366664400"/>
    <n v="1363981723"/>
    <b v="1"/>
    <n v="45"/>
    <b v="1"/>
    <s v="music/rock"/>
    <n v="104"/>
    <n v="46.133299999999998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x v="0"/>
    <n v="1402755834"/>
    <n v="1400163834"/>
    <b v="1"/>
    <n v="17"/>
    <b v="1"/>
    <s v="music/rock"/>
    <n v="120"/>
    <n v="141.47059999999999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x v="0"/>
    <n v="1323136949"/>
    <n v="1319245349"/>
    <b v="1"/>
    <n v="31"/>
    <b v="1"/>
    <s v="music/rock"/>
    <n v="117"/>
    <n v="75.48390000000000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x v="0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x v="0"/>
    <n v="1402642740"/>
    <n v="1399563953"/>
    <b v="1"/>
    <n v="59"/>
    <b v="1"/>
    <s v="music/rock"/>
    <n v="152"/>
    <n v="64.254199999999997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x v="0"/>
    <n v="1341683211"/>
    <n v="1339091211"/>
    <b v="1"/>
    <n v="81"/>
    <b v="1"/>
    <s v="music/rock"/>
    <n v="104"/>
    <n v="64.46909999999999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x v="0"/>
    <n v="1410017131"/>
    <n v="1406129131"/>
    <b v="1"/>
    <n v="508"/>
    <b v="1"/>
    <s v="music/rock"/>
    <n v="200"/>
    <n v="118.200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x v="0"/>
    <n v="1316979167"/>
    <n v="1311795167"/>
    <b v="1"/>
    <n v="74"/>
    <b v="1"/>
    <s v="music/rock"/>
    <n v="102"/>
    <n v="82.54049999999999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x v="0"/>
    <n v="1382658169"/>
    <n v="1380238969"/>
    <b v="1"/>
    <n v="141"/>
    <b v="1"/>
    <s v="music/rock"/>
    <n v="138"/>
    <n v="34.170200000000001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x v="0"/>
    <n v="1409770107"/>
    <n v="1407178107"/>
    <b v="1"/>
    <n v="711"/>
    <b v="1"/>
    <s v="music/rock"/>
    <n v="303833"/>
    <n v="42.733199999999997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x v="0"/>
    <n v="1293857940"/>
    <n v="1288968886"/>
    <b v="1"/>
    <n v="141"/>
    <b v="1"/>
    <s v="music/rock"/>
    <n v="199"/>
    <n v="94.48940000000000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x v="0"/>
    <n v="1385932652"/>
    <n v="1383337052"/>
    <b v="1"/>
    <n v="109"/>
    <b v="1"/>
    <s v="music/rock"/>
    <n v="202"/>
    <n v="55.697200000000002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x v="0"/>
    <n v="1329084231"/>
    <n v="1326492231"/>
    <b v="1"/>
    <n v="361"/>
    <b v="1"/>
    <s v="music/rock"/>
    <n v="118"/>
    <n v="98.030799999999999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x v="0"/>
    <n v="1301792590"/>
    <n v="1297562590"/>
    <b v="1"/>
    <n v="176"/>
    <b v="1"/>
    <s v="music/rock"/>
    <n v="295"/>
    <n v="92.1023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x v="0"/>
    <n v="1377960012"/>
    <n v="1375368012"/>
    <b v="1"/>
    <n v="670"/>
    <b v="1"/>
    <s v="music/rock"/>
    <n v="213"/>
    <n v="38.175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x v="0"/>
    <n v="1402286340"/>
    <n v="1399504664"/>
    <b v="1"/>
    <n v="96"/>
    <b v="1"/>
    <s v="music/rock"/>
    <n v="104"/>
    <n v="27.145800000000001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x v="0"/>
    <n v="1393445620"/>
    <n v="1390853620"/>
    <b v="1"/>
    <n v="74"/>
    <b v="1"/>
    <s v="music/rock"/>
    <n v="114"/>
    <n v="50.6892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x v="0"/>
    <n v="1390983227"/>
    <n v="1388391227"/>
    <b v="1"/>
    <n v="52"/>
    <b v="1"/>
    <s v="music/rock"/>
    <n v="101"/>
    <n v="38.94230000000000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d_You will fall in love with their sound and story."/>
    <n v="6500"/>
    <n v="8152"/>
    <x v="0"/>
    <s v="CA"/>
    <x v="5"/>
    <n v="1392574692"/>
    <n v="1389982692"/>
    <b v="1"/>
    <n v="105"/>
    <b v="1"/>
    <s v="music/rock"/>
    <n v="125"/>
    <n v="77.63809999999999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x v="0"/>
    <n v="1396054800"/>
    <n v="1393034470"/>
    <b v="1"/>
    <n v="41"/>
    <b v="1"/>
    <s v="music/rock"/>
    <n v="119"/>
    <n v="43.5366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x v="0"/>
    <n v="1383062083"/>
    <n v="1380556483"/>
    <b v="1"/>
    <n v="34"/>
    <b v="1"/>
    <s v="music/rock"/>
    <n v="166"/>
    <n v="31.823499999999999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x v="0"/>
    <n v="1291131815"/>
    <n v="1287071015"/>
    <b v="1"/>
    <n v="66"/>
    <b v="1"/>
    <s v="music/rock"/>
    <n v="119"/>
    <n v="63.184399999999997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x v="0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x v="0"/>
    <n v="1374674558"/>
    <n v="1372082558"/>
    <b v="1"/>
    <n v="159"/>
    <b v="1"/>
    <s v="music/rock"/>
    <n v="102"/>
    <n v="140.8553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x v="0"/>
    <n v="1379708247"/>
    <n v="1377116247"/>
    <b v="1"/>
    <n v="182"/>
    <b v="1"/>
    <s v="music/rock"/>
    <n v="117"/>
    <n v="76.923100000000005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x v="0"/>
    <n v="1460764800"/>
    <n v="1458157512"/>
    <b v="1"/>
    <n v="206"/>
    <b v="1"/>
    <s v="music/rock"/>
    <n v="109"/>
    <n v="99.155299999999997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x v="0"/>
    <n v="1332704042"/>
    <n v="1327523642"/>
    <b v="1"/>
    <n v="169"/>
    <b v="1"/>
    <s v="music/rock"/>
    <n v="115"/>
    <n v="67.881699999999995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x v="0"/>
    <n v="1384363459"/>
    <n v="1381767859"/>
    <b v="1"/>
    <n v="31"/>
    <b v="1"/>
    <s v="music/rock"/>
    <n v="102"/>
    <n v="246.2903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x v="0"/>
    <n v="1276574400"/>
    <n v="1270576379"/>
    <b v="1"/>
    <n v="28"/>
    <b v="1"/>
    <s v="music/rock"/>
    <n v="106"/>
    <n v="189.2856999999999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x v="5"/>
    <n v="1409506291"/>
    <n v="1406914291"/>
    <b v="1"/>
    <n v="54"/>
    <b v="1"/>
    <s v="music/rock"/>
    <n v="104"/>
    <n v="76.666700000000006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x v="0"/>
    <n v="1346344425"/>
    <n v="1343320425"/>
    <b v="1"/>
    <n v="467"/>
    <b v="1"/>
    <s v="music/rock"/>
    <n v="155"/>
    <n v="82.963300000000004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x v="0"/>
    <n v="1375908587"/>
    <n v="1372884587"/>
    <b v="1"/>
    <n v="389"/>
    <b v="1"/>
    <s v="music/rock"/>
    <n v="162"/>
    <n v="62.52210000000000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x v="0"/>
    <n v="1251777600"/>
    <n v="1247504047"/>
    <b v="1"/>
    <n v="68"/>
    <b v="1"/>
    <s v="music/rock"/>
    <n v="104"/>
    <n v="46.068100000000001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x v="0"/>
    <n v="1346765347"/>
    <n v="1343741347"/>
    <b v="1"/>
    <n v="413"/>
    <b v="1"/>
    <s v="music/rock"/>
    <n v="106"/>
    <n v="38.543900000000001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x v="0"/>
    <n v="1403661600"/>
    <n v="1401196766"/>
    <b v="1"/>
    <n v="190"/>
    <b v="1"/>
    <s v="music/rock"/>
    <n v="155"/>
    <n v="53.00529999999999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x v="0"/>
    <n v="1395624170"/>
    <n v="1392171770"/>
    <b v="1"/>
    <n v="189"/>
    <b v="1"/>
    <s v="music/rock"/>
    <n v="111"/>
    <n v="73.355400000000003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x v="0"/>
    <n v="1299003054"/>
    <n v="1291227054"/>
    <b v="1"/>
    <n v="130"/>
    <b v="1"/>
    <s v="music/rock"/>
    <n v="111"/>
    <n v="127.9752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x v="0"/>
    <n v="1375033836"/>
    <n v="1373305836"/>
    <b v="1"/>
    <n v="74"/>
    <b v="1"/>
    <s v="music/rock"/>
    <n v="111"/>
    <n v="104.72969999999999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x v="0"/>
    <n v="1386565140"/>
    <n v="1383909855"/>
    <b v="1"/>
    <n v="274"/>
    <b v="1"/>
    <s v="music/rock"/>
    <n v="124"/>
    <n v="67.671499999999995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x v="0"/>
    <n v="1362974400"/>
    <n v="1360948389"/>
    <b v="1"/>
    <n v="22"/>
    <b v="1"/>
    <s v="music/rock"/>
    <n v="211"/>
    <n v="95.931799999999996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x v="0"/>
    <n v="1483203540"/>
    <n v="1481175482"/>
    <b v="0"/>
    <n v="31"/>
    <b v="1"/>
    <s v="theater/plays"/>
    <n v="101"/>
    <n v="65.161299999999997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x v="1"/>
    <n v="1434808775"/>
    <n v="1433512775"/>
    <b v="0"/>
    <n v="63"/>
    <b v="1"/>
    <s v="theater/plays"/>
    <n v="102"/>
    <n v="32.269799999999996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x v="1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d__x000d_We will be performing in Edinburgh for two weeks, and we need your help to get there!"/>
    <n v="250"/>
    <n v="605"/>
    <x v="0"/>
    <s v="GB"/>
    <x v="1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x v="0"/>
    <n v="1470801600"/>
    <n v="1468122163"/>
    <b v="0"/>
    <n v="61"/>
    <b v="1"/>
    <s v="theater/plays"/>
    <n v="100"/>
    <n v="65.868899999999996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x v="0"/>
    <n v="1483499645"/>
    <n v="1480907645"/>
    <b v="0"/>
    <n v="52"/>
    <b v="1"/>
    <s v="theater/plays"/>
    <n v="125"/>
    <n v="36.076900000000002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x v="0"/>
    <n v="1429772340"/>
    <n v="1427121931"/>
    <b v="0"/>
    <n v="86"/>
    <b v="1"/>
    <s v="theater/plays"/>
    <n v="109"/>
    <n v="44.186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x v="0"/>
    <n v="1428390000"/>
    <n v="1425224391"/>
    <b v="0"/>
    <n v="42"/>
    <b v="1"/>
    <s v="theater/plays"/>
    <n v="146"/>
    <n v="104.0714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x v="1"/>
    <n v="1444172340"/>
    <n v="1441822828"/>
    <b v="0"/>
    <n v="52"/>
    <b v="1"/>
    <s v="theater/plays"/>
    <n v="110"/>
    <n v="35.961500000000001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x v="0"/>
    <n v="1447523371"/>
    <n v="1444927771"/>
    <b v="0"/>
    <n v="120"/>
    <b v="1"/>
    <s v="theater/plays"/>
    <n v="102"/>
    <n v="127.79170000000001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x v="1"/>
    <n v="1445252400"/>
    <n v="1443696797"/>
    <b v="0"/>
    <n v="22"/>
    <b v="1"/>
    <s v="theater/plays"/>
    <n v="122"/>
    <n v="27.72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x v="1"/>
    <n v="1438189200"/>
    <n v="1435585497"/>
    <b v="0"/>
    <n v="64"/>
    <b v="1"/>
    <s v="theater/plays"/>
    <n v="102"/>
    <n v="39.828099999999999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x v="1"/>
    <n v="1457914373"/>
    <n v="1456189973"/>
    <b v="0"/>
    <n v="23"/>
    <b v="1"/>
    <s v="theater/plays"/>
    <n v="141"/>
    <n v="52.173900000000003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x v="0"/>
    <n v="1462125358"/>
    <n v="1459533358"/>
    <b v="0"/>
    <n v="238"/>
    <b v="1"/>
    <s v="theater/plays"/>
    <n v="110"/>
    <n v="92.0378000000000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x v="1"/>
    <n v="1461860432"/>
    <n v="1459268432"/>
    <b v="0"/>
    <n v="33"/>
    <b v="1"/>
    <s v="theater/plays"/>
    <n v="105"/>
    <n v="63.424199999999999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x v="0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x v="0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x v="0"/>
    <n v="1437447600"/>
    <n v="1436551178"/>
    <b v="0"/>
    <n v="29"/>
    <b v="1"/>
    <s v="theater/plays"/>
    <n v="103"/>
    <n v="70.86209999999999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x v="0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x v="1"/>
    <n v="1469962800"/>
    <n v="1468578920"/>
    <b v="0"/>
    <n v="108"/>
    <b v="1"/>
    <s v="theater/plays"/>
    <n v="130"/>
    <n v="42.214199999999998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x v="1"/>
    <n v="1489376405"/>
    <n v="1484196005"/>
    <b v="0"/>
    <n v="104"/>
    <b v="0"/>
    <s v="technology/wearables"/>
    <n v="40"/>
    <n v="152.413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x v="0"/>
    <n v="1469122200"/>
    <n v="1466611108"/>
    <b v="0"/>
    <n v="86"/>
    <b v="0"/>
    <s v="technology/wearables"/>
    <n v="26"/>
    <n v="90.616299999999995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x v="0"/>
    <n v="1417690734"/>
    <n v="1415098734"/>
    <b v="0"/>
    <n v="356"/>
    <b v="0"/>
    <s v="technology/wearables"/>
    <n v="65"/>
    <n v="201.60390000000001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x v="0"/>
    <n v="1455710679"/>
    <n v="1453118679"/>
    <b v="0"/>
    <n v="45"/>
    <b v="0"/>
    <s v="technology/wearables"/>
    <n v="12"/>
    <n v="127.933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x v="0"/>
    <n v="1475937812"/>
    <n v="1472481812"/>
    <b v="0"/>
    <n v="38"/>
    <b v="0"/>
    <s v="technology/wearables"/>
    <n v="11"/>
    <n v="29.8947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x v="0"/>
    <n v="1444943468"/>
    <n v="1441919468"/>
    <b v="0"/>
    <n v="35"/>
    <b v="0"/>
    <s v="technology/wearables"/>
    <n v="112"/>
    <n v="367.97140000000002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x v="0"/>
    <n v="1471622450"/>
    <n v="1467734450"/>
    <b v="0"/>
    <n v="24"/>
    <b v="0"/>
    <s v="technology/wearables"/>
    <n v="16"/>
    <n v="129.1666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x v="0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x v="0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x v="0"/>
    <n v="1457024514"/>
    <n v="1454432514"/>
    <b v="0"/>
    <n v="122"/>
    <b v="0"/>
    <s v="technology/wearables"/>
    <n v="31"/>
    <n v="102.0164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x v="0"/>
    <n v="1477065860"/>
    <n v="1471881860"/>
    <b v="0"/>
    <n v="11"/>
    <b v="0"/>
    <s v="technology/wearables"/>
    <n v="1"/>
    <n v="184.36359999999999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x v="0"/>
    <n v="1446771600"/>
    <n v="1443700648"/>
    <b v="0"/>
    <n v="248"/>
    <b v="0"/>
    <s v="technology/wearables"/>
    <n v="40"/>
    <n v="162.9194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x v="0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x v="7"/>
    <n v="1469109600"/>
    <n v="1464586746"/>
    <b v="0"/>
    <n v="19"/>
    <b v="0"/>
    <s v="technology/wearables"/>
    <n v="6"/>
    <n v="603.52629999999999"/>
    <x v="2"/>
    <s v="wearables"/>
    <x v="1317"/>
    <d v="2016-07-21T14:00:00"/>
  </r>
  <r>
    <n v="1318"/>
    <s v="Lucky Tag: A Smart Dog Wearable That Cares (Canceled)"/>
    <s v="Your Dog's Best Friend._x000d_Revolutionize the way you care about your pups and brings you peace of mind."/>
    <n v="40000"/>
    <n v="6130"/>
    <x v="1"/>
    <s v="US"/>
    <x v="0"/>
    <n v="1420938172"/>
    <n v="1418346172"/>
    <b v="0"/>
    <n v="135"/>
    <b v="0"/>
    <s v="technology/wearables"/>
    <n v="15"/>
    <n v="45.407400000000003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x v="1"/>
    <n v="1405094400"/>
    <n v="1403810965"/>
    <b v="0"/>
    <n v="9"/>
    <b v="0"/>
    <s v="technology/wearables"/>
    <n v="15"/>
    <n v="97.333299999999994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x v="3"/>
    <n v="1483138800"/>
    <n v="1480610046"/>
    <b v="0"/>
    <n v="3"/>
    <b v="0"/>
    <s v="technology/wearables"/>
    <n v="1"/>
    <n v="167.66669999999999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x v="9"/>
    <n v="1482515937"/>
    <n v="1479923937"/>
    <b v="0"/>
    <n v="7"/>
    <b v="0"/>
    <s v="technology/wearables"/>
    <n v="1"/>
    <n v="859.85709999999995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x v="1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x v="0"/>
    <n v="1461653700"/>
    <n v="1458665146"/>
    <b v="0"/>
    <n v="44"/>
    <b v="0"/>
    <s v="technology/wearables"/>
    <n v="9"/>
    <n v="30.27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x v="0"/>
    <n v="1476371552"/>
    <n v="1473779552"/>
    <b v="0"/>
    <n v="90"/>
    <b v="0"/>
    <s v="technology/wearables"/>
    <n v="10"/>
    <n v="54.666699999999999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x v="0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x v="0"/>
    <n v="1421348428"/>
    <n v="1417460428"/>
    <b v="0"/>
    <n v="11"/>
    <b v="0"/>
    <s v="technology/wearables"/>
    <n v="1"/>
    <n v="102.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x v="0"/>
    <n v="1432916235"/>
    <n v="1430324235"/>
    <b v="0"/>
    <n v="41"/>
    <b v="0"/>
    <s v="technology/wearables"/>
    <n v="4"/>
    <n v="41.5854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x v="0"/>
    <n v="1476458734"/>
    <n v="1472570734"/>
    <b v="0"/>
    <n v="15"/>
    <b v="0"/>
    <s v="technology/wearables"/>
    <n v="2"/>
    <n v="116.5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x v="0"/>
    <n v="1417501145"/>
    <n v="1414041545"/>
    <b v="0"/>
    <n v="9"/>
    <b v="0"/>
    <s v="technology/wearables"/>
    <n v="1"/>
    <n v="45.333300000000001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x v="0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x v="0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x v="11"/>
    <n v="1485480408"/>
    <n v="1482888408"/>
    <b v="0"/>
    <n v="0"/>
    <b v="0"/>
    <s v="technology/wearables"/>
    <n v="0"/>
    <s v="no backers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x v="2"/>
    <n v="1405478025"/>
    <n v="1402886025"/>
    <b v="0"/>
    <n v="0"/>
    <b v="0"/>
    <s v="technology/wearables"/>
    <n v="0"/>
    <s v="no backers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x v="0"/>
    <n v="1457721287"/>
    <n v="1455129287"/>
    <b v="0"/>
    <n v="276"/>
    <b v="0"/>
    <s v="technology/wearables"/>
    <n v="11"/>
    <n v="51.822499999999998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x v="0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x v="0"/>
    <n v="1418849028"/>
    <n v="1415825028"/>
    <b v="0"/>
    <n v="224"/>
    <b v="0"/>
    <s v="technology/wearables"/>
    <n v="85"/>
    <n v="379.2277000000000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x v="0"/>
    <n v="1488549079"/>
    <n v="1485957079"/>
    <b v="0"/>
    <n v="140"/>
    <b v="0"/>
    <s v="technology/wearables"/>
    <n v="49"/>
    <n v="176.36429999999999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x v="0"/>
    <n v="1438543033"/>
    <n v="1435951033"/>
    <b v="0"/>
    <n v="15"/>
    <b v="0"/>
    <s v="technology/wearables"/>
    <n v="3"/>
    <n v="66.066699999999997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x v="0"/>
    <n v="1418056315"/>
    <n v="1414164715"/>
    <b v="0"/>
    <n v="37"/>
    <b v="0"/>
    <s v="technology/wearables"/>
    <n v="7"/>
    <n v="89.648600000000002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x v="0"/>
    <n v="1408112253"/>
    <n v="1405520253"/>
    <b v="0"/>
    <n v="0"/>
    <b v="0"/>
    <s v="technology/wearables"/>
    <n v="0"/>
    <s v="no backers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x v="1"/>
    <n v="1475333917"/>
    <n v="1472569117"/>
    <b v="0"/>
    <n v="46"/>
    <b v="0"/>
    <s v="technology/wearables"/>
    <n v="70"/>
    <n v="382.3913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x v="0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x v="0"/>
    <n v="1471579140"/>
    <n v="1466512683"/>
    <b v="0"/>
    <n v="323"/>
    <b v="0"/>
    <s v="technology/wearables"/>
    <n v="102"/>
    <n v="158.3559999999999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x v="5"/>
    <n v="1467313039"/>
    <n v="1464807439"/>
    <b v="0"/>
    <n v="139"/>
    <b v="1"/>
    <s v="publishing/nonfiction"/>
    <n v="378"/>
    <n v="40.762599999999999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x v="0"/>
    <n v="1405366359"/>
    <n v="1402342359"/>
    <b v="0"/>
    <n v="7"/>
    <b v="1"/>
    <s v="publishing/nonfiction"/>
    <n v="125"/>
    <n v="53.57139999999999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x v="0"/>
    <n v="1372297751"/>
    <n v="1369705751"/>
    <b v="0"/>
    <n v="149"/>
    <b v="1"/>
    <s v="publishing/nonfiction"/>
    <n v="147"/>
    <n v="48.4497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x v="0"/>
    <n v="1425741525"/>
    <n v="1423149525"/>
    <b v="0"/>
    <n v="31"/>
    <b v="1"/>
    <s v="publishing/nonfiction"/>
    <n v="102"/>
    <n v="82.419399999999996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x v="0"/>
    <n v="1418904533"/>
    <n v="1416485333"/>
    <b v="0"/>
    <n v="26"/>
    <b v="1"/>
    <s v="publishing/nonfiction"/>
    <n v="102"/>
    <n v="230.1922999999999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x v="5"/>
    <n v="1450249140"/>
    <n v="1447055935"/>
    <b v="0"/>
    <n v="172"/>
    <b v="1"/>
    <s v="publishing/nonfiction"/>
    <n v="204"/>
    <n v="59.360500000000002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x v="0"/>
    <n v="1451089134"/>
    <n v="1448497134"/>
    <b v="0"/>
    <n v="78"/>
    <b v="1"/>
    <s v="publishing/nonfiction"/>
    <n v="104"/>
    <n v="66.69870000000000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x v="0"/>
    <n v="1455299144"/>
    <n v="1452707144"/>
    <b v="0"/>
    <n v="120"/>
    <b v="1"/>
    <s v="publishing/nonfiction"/>
    <n v="1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x v="0"/>
    <n v="1441425540"/>
    <n v="1436968366"/>
    <b v="0"/>
    <n v="227"/>
    <b v="1"/>
    <s v="publishing/nonfiction"/>
    <n v="136"/>
    <n v="59.973599999999998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x v="0"/>
    <n v="1362960000"/>
    <n v="1359946188"/>
    <b v="0"/>
    <n v="42"/>
    <b v="1"/>
    <s v="publishing/nonfiction"/>
    <n v="134"/>
    <n v="31.8095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x v="1"/>
    <n v="1465672979"/>
    <n v="1463080979"/>
    <b v="0"/>
    <n v="64"/>
    <b v="1"/>
    <s v="publishing/nonfiction"/>
    <n v="130"/>
    <n v="24.421900000000001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x v="1"/>
    <n v="1354269600"/>
    <n v="1351663605"/>
    <b v="0"/>
    <n v="121"/>
    <b v="1"/>
    <s v="publishing/nonfiction"/>
    <n v="123"/>
    <n v="25.347100000000001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x v="0"/>
    <n v="1372985760"/>
    <n v="1370393760"/>
    <b v="0"/>
    <n v="87"/>
    <b v="1"/>
    <s v="publishing/nonfiction"/>
    <n v="183"/>
    <n v="71.44320000000000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x v="0"/>
    <n v="1362117540"/>
    <n v="1359587137"/>
    <b v="0"/>
    <n v="65"/>
    <b v="1"/>
    <s v="publishing/nonfiction"/>
    <n v="125"/>
    <n v="38.553800000000003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x v="0"/>
    <n v="1309009323"/>
    <n v="1306417323"/>
    <b v="0"/>
    <n v="49"/>
    <b v="1"/>
    <s v="publishing/nonfiction"/>
    <n v="112"/>
    <n v="68.3673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x v="0"/>
    <n v="1309980790"/>
    <n v="1304623990"/>
    <b v="0"/>
    <n v="19"/>
    <b v="1"/>
    <s v="publishing/nonfiction"/>
    <n v="116"/>
    <n v="40.21050000000000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x v="0"/>
    <n v="1343943420"/>
    <n v="1341524220"/>
    <b v="0"/>
    <n v="81"/>
    <b v="1"/>
    <s v="publishing/nonfiction"/>
    <n v="173"/>
    <n v="32.074100000000001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x v="1"/>
    <n v="1403370772"/>
    <n v="1400778772"/>
    <b v="0"/>
    <n v="264"/>
    <b v="1"/>
    <s v="publishing/nonfiction"/>
    <n v="126"/>
    <n v="28.6326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x v="0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x v="0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x v="7"/>
    <n v="1420648906"/>
    <n v="1415464906"/>
    <b v="0"/>
    <n v="144"/>
    <b v="1"/>
    <s v="music/rock"/>
    <n v="119"/>
    <n v="346.0416999999999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x v="0"/>
    <n v="1426523752"/>
    <n v="1423935352"/>
    <b v="0"/>
    <n v="92"/>
    <b v="1"/>
    <s v="music/rock"/>
    <n v="100"/>
    <n v="81.739099999999993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x v="0"/>
    <n v="1417049663"/>
    <n v="1413158063"/>
    <b v="0"/>
    <n v="147"/>
    <b v="1"/>
    <s v="music/rock"/>
    <n v="126"/>
    <n v="64.535300000000007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x v="0"/>
    <n v="1447463050"/>
    <n v="1444867450"/>
    <b v="0"/>
    <n v="90"/>
    <b v="1"/>
    <s v="music/rock"/>
    <n v="114"/>
    <n v="63.477800000000002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x v="0"/>
    <n v="1434342894"/>
    <n v="1432269294"/>
    <b v="0"/>
    <n v="87"/>
    <b v="1"/>
    <s v="music/rock"/>
    <n v="111"/>
    <n v="63.620699999999999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x v="0"/>
    <n v="1397225746"/>
    <n v="1394633746"/>
    <b v="0"/>
    <n v="406"/>
    <b v="1"/>
    <s v="music/rock"/>
    <n v="105"/>
    <n v="83.967100000000002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x v="0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x v="0"/>
    <n v="1431022342"/>
    <n v="1428430342"/>
    <b v="0"/>
    <n v="70"/>
    <b v="1"/>
    <s v="music/rock"/>
    <n v="107"/>
    <n v="107.0714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x v="0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x v="0"/>
    <n v="1483138233"/>
    <n v="1480546233"/>
    <b v="0"/>
    <n v="52"/>
    <b v="1"/>
    <s v="music/rock"/>
    <n v="105"/>
    <n v="201.94229999999999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x v="0"/>
    <n v="1458874388"/>
    <n v="1456285988"/>
    <b v="0"/>
    <n v="66"/>
    <b v="1"/>
    <s v="music/rock"/>
    <n v="189"/>
    <n v="43.060600000000001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x v="3"/>
    <n v="1484444119"/>
    <n v="1481852119"/>
    <b v="0"/>
    <n v="109"/>
    <b v="1"/>
    <s v="music/rock"/>
    <n v="171"/>
    <n v="62.871600000000001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x v="1"/>
    <n v="1480784606"/>
    <n v="1478189006"/>
    <b v="0"/>
    <n v="168"/>
    <b v="1"/>
    <s v="music/rock"/>
    <n v="252"/>
    <n v="55.607100000000003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x v="0"/>
    <n v="1486095060"/>
    <n v="1484198170"/>
    <b v="0"/>
    <n v="31"/>
    <b v="1"/>
    <s v="music/rock"/>
    <n v="116"/>
    <n v="48.709699999999998"/>
    <x v="4"/>
    <s v="rock"/>
    <x v="1377"/>
    <d v="2017-02-03T04:11:00"/>
  </r>
  <r>
    <n v="1378"/>
    <s v="SIX BY SEVEN"/>
    <s v="A psychedelic post rock masterpiece!"/>
    <n v="2000"/>
    <n v="4067"/>
    <x v="0"/>
    <s v="GB"/>
    <x v="1"/>
    <n v="1470075210"/>
    <n v="1468779210"/>
    <b v="0"/>
    <n v="133"/>
    <b v="1"/>
    <s v="music/rock"/>
    <n v="203"/>
    <n v="30.57890000000000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x v="0"/>
    <n v="1433504876"/>
    <n v="1430912876"/>
    <b v="0"/>
    <n v="151"/>
    <b v="1"/>
    <s v="music/rock"/>
    <n v="112"/>
    <n v="73.907300000000006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x v="0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x v="0"/>
    <n v="1482988125"/>
    <n v="1480396125"/>
    <b v="0"/>
    <n v="73"/>
    <b v="1"/>
    <s v="music/rock"/>
    <n v="107"/>
    <n v="73.356200000000001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x v="0"/>
    <n v="1367867536"/>
    <n v="1365275536"/>
    <b v="0"/>
    <n v="148"/>
    <b v="1"/>
    <s v="music/rock"/>
    <n v="104"/>
    <n v="56.412199999999999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x v="5"/>
    <n v="1482457678"/>
    <n v="1480729678"/>
    <b v="0"/>
    <n v="93"/>
    <b v="1"/>
    <s v="music/rock"/>
    <n v="212"/>
    <n v="50.247300000000003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x v="0"/>
    <n v="1436117922"/>
    <n v="1433525922"/>
    <b v="0"/>
    <n v="63"/>
    <b v="1"/>
    <s v="music/rock"/>
    <n v="124"/>
    <n v="68.936499999999995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x v="3"/>
    <n v="1461931860"/>
    <n v="1457109121"/>
    <b v="0"/>
    <n v="134"/>
    <b v="1"/>
    <s v="music/rock"/>
    <n v="110"/>
    <n v="65.914100000000005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x v="0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x v="0"/>
    <n v="1433305800"/>
    <n v="1430604395"/>
    <b v="0"/>
    <n v="78"/>
    <b v="1"/>
    <s v="music/rock"/>
    <n v="137"/>
    <n v="70.06409999999999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x v="0"/>
    <n v="1476720840"/>
    <n v="1474469117"/>
    <b v="0"/>
    <n v="112"/>
    <b v="1"/>
    <s v="music/rock"/>
    <n v="135"/>
    <n v="60.181899999999999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x v="1"/>
    <n v="1471087957"/>
    <n v="1468495957"/>
    <b v="0"/>
    <n v="34"/>
    <b v="1"/>
    <s v="music/rock"/>
    <n v="145"/>
    <n v="21.38240000000000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x v="0"/>
    <n v="1430154720"/>
    <n v="1427224606"/>
    <b v="0"/>
    <n v="19"/>
    <b v="1"/>
    <s v="music/rock"/>
    <n v="109"/>
    <n v="160.7895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x v="0"/>
    <n v="1440219540"/>
    <n v="1436369818"/>
    <b v="0"/>
    <n v="13"/>
    <b v="1"/>
    <s v="music/rock"/>
    <n v="110"/>
    <n v="42.384599999999999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x v="0"/>
    <n v="1456976586"/>
    <n v="1454298186"/>
    <b v="0"/>
    <n v="104"/>
    <b v="1"/>
    <s v="music/rock"/>
    <n v="114"/>
    <n v="27.317299999999999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x v="0"/>
    <n v="1470068523"/>
    <n v="1467476523"/>
    <b v="0"/>
    <n v="52"/>
    <b v="1"/>
    <s v="music/rock"/>
    <n v="102"/>
    <n v="196.82689999999999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x v="0"/>
    <n v="1488337200"/>
    <n v="1484623726"/>
    <b v="0"/>
    <n v="17"/>
    <b v="1"/>
    <s v="music/rock"/>
    <n v="122"/>
    <n v="53.882399999999997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x v="0"/>
    <n v="1484430481"/>
    <n v="1481838481"/>
    <b v="0"/>
    <n v="82"/>
    <b v="1"/>
    <s v="music/rock"/>
    <n v="112"/>
    <n v="47.756100000000004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x v="0"/>
    <n v="1423871882"/>
    <n v="1421279882"/>
    <b v="0"/>
    <n v="73"/>
    <b v="1"/>
    <s v="music/rock"/>
    <n v="107"/>
    <n v="88.191800000000001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x v="0"/>
    <n v="1477603140"/>
    <n v="1475013710"/>
    <b v="0"/>
    <n v="158"/>
    <b v="1"/>
    <s v="music/rock"/>
    <n v="114"/>
    <n v="72.05700000000000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x v="0"/>
    <n v="1467752334"/>
    <n v="1465160334"/>
    <b v="0"/>
    <n v="65"/>
    <b v="1"/>
    <s v="music/rock"/>
    <n v="110"/>
    <n v="74.246200000000002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x v="0"/>
    <n v="1412640373"/>
    <n v="1410048373"/>
    <b v="0"/>
    <n v="184"/>
    <b v="1"/>
    <s v="music/rock"/>
    <n v="126"/>
    <n v="61.70109999999999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x v="1"/>
    <n v="1465709400"/>
    <n v="1462695073"/>
    <b v="0"/>
    <n v="34"/>
    <b v="1"/>
    <s v="music/rock"/>
    <n v="167"/>
    <n v="17.235299999999999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x v="0"/>
    <n v="1369612474"/>
    <n v="1367798074"/>
    <b v="0"/>
    <n v="240"/>
    <b v="1"/>
    <s v="music/rock"/>
    <n v="497"/>
    <n v="51.720799999999997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x v="1"/>
    <n v="1430439411"/>
    <n v="1425259011"/>
    <b v="0"/>
    <n v="113"/>
    <b v="1"/>
    <s v="music/rock"/>
    <n v="109"/>
    <n v="24.150400000000001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x v="0"/>
    <n v="1374802235"/>
    <n v="1372210235"/>
    <b v="0"/>
    <n v="66"/>
    <b v="1"/>
    <s v="music/rock"/>
    <n v="103"/>
    <n v="62.166699999999999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x v="1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x v="0"/>
    <n v="1417195201"/>
    <n v="1414599601"/>
    <b v="1"/>
    <n v="17"/>
    <b v="0"/>
    <s v="publishing/translations"/>
    <n v="0"/>
    <n v="6.1764999999999999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x v="3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x v="0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x v="1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x v="0"/>
    <n v="1420085535"/>
    <n v="1414897935"/>
    <b v="0"/>
    <n v="0"/>
    <b v="0"/>
    <s v="publishing/translations"/>
    <n v="0"/>
    <s v="no backers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x v="3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x v="1"/>
    <n v="1423185900"/>
    <n v="1420766700"/>
    <b v="0"/>
    <n v="3"/>
    <b v="0"/>
    <s v="publishing/translations"/>
    <n v="0"/>
    <n v="2.3332999999999999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x v="0"/>
    <n v="1417656699"/>
    <n v="1415064699"/>
    <b v="0"/>
    <n v="13"/>
    <b v="0"/>
    <s v="publishing/translations"/>
    <n v="5"/>
    <n v="24.615400000000001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x v="3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x v="0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x v="0"/>
    <n v="1439741591"/>
    <n v="1436285591"/>
    <b v="0"/>
    <n v="9"/>
    <b v="0"/>
    <s v="publishing/translations"/>
    <n v="18"/>
    <n v="88.888900000000007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x v="0"/>
    <n v="1448147619"/>
    <n v="1445552019"/>
    <b v="0"/>
    <n v="0"/>
    <b v="0"/>
    <s v="publishing/translations"/>
    <n v="0"/>
    <s v="no backers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x v="0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d_Descubre la respuesta ayudando a publicar y traducir este libro."/>
    <n v="3000"/>
    <n v="6"/>
    <x v="2"/>
    <s v="ES"/>
    <x v="3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x v="0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x v="0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x v="9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x v="4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x v="2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x v="0"/>
    <n v="1479233602"/>
    <n v="1478106802"/>
    <b v="0"/>
    <n v="14"/>
    <b v="0"/>
    <s v="publishing/translations"/>
    <n v="20"/>
    <n v="109.0714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x v="0"/>
    <n v="1430276959"/>
    <n v="1427684959"/>
    <b v="0"/>
    <n v="0"/>
    <b v="0"/>
    <s v="publishing/translations"/>
    <n v="0"/>
    <s v="no backers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x v="3"/>
    <n v="1440408120"/>
    <n v="1435224120"/>
    <b v="0"/>
    <n v="0"/>
    <b v="0"/>
    <s v="publishing/translations"/>
    <n v="0"/>
    <s v="no backers"/>
    <x v="3"/>
    <s v="translations"/>
    <x v="1426"/>
    <d v="2015-08-24T09:22:00"/>
  </r>
  <r>
    <n v="1427"/>
    <s v="WHAT CAN I DO?..."/>
    <s v="The book with advices that can save many lives._x000d_You will find here many case studies, extreme situations and solutions."/>
    <n v="5000"/>
    <n v="419"/>
    <x v="2"/>
    <s v="DE"/>
    <x v="3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x v="3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x v="0"/>
    <n v="1428629242"/>
    <n v="1426037242"/>
    <b v="0"/>
    <n v="0"/>
    <b v="0"/>
    <s v="publishing/translations"/>
    <n v="0"/>
    <s v="no backers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x v="0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x v="0"/>
    <n v="1448517816"/>
    <n v="1445922216"/>
    <b v="0"/>
    <n v="47"/>
    <b v="0"/>
    <s v="publishing/translations"/>
    <n v="32"/>
    <n v="115.5532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x v="0"/>
    <n v="1437417828"/>
    <n v="1434825828"/>
    <b v="0"/>
    <n v="0"/>
    <b v="0"/>
    <s v="publishing/translations"/>
    <n v="0"/>
    <s v="no backers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x v="3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x v="7"/>
    <n v="1433775600"/>
    <n v="1431973478"/>
    <b v="0"/>
    <n v="11"/>
    <b v="0"/>
    <s v="publishing/translations"/>
    <n v="10"/>
    <n v="744.5454999999999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x v="3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x v="3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x v="0"/>
    <n v="1405227540"/>
    <n v="1402058739"/>
    <b v="0"/>
    <n v="22"/>
    <b v="0"/>
    <s v="publishing/translations"/>
    <n v="27"/>
    <n v="36.681800000000003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x v="7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x v="5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x v="3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x v="1"/>
    <n v="1441995769"/>
    <n v="1436811769"/>
    <b v="0"/>
    <n v="3"/>
    <b v="0"/>
    <s v="publishing/translations"/>
    <n v="1"/>
    <n v="673.33330000000001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x v="0"/>
    <n v="1464190158"/>
    <n v="1461598158"/>
    <b v="0"/>
    <n v="0"/>
    <b v="0"/>
    <s v="publishing/translations"/>
    <n v="0"/>
    <s v="no backers"/>
    <x v="3"/>
    <s v="translations"/>
    <x v="1442"/>
    <d v="2016-05-25T15:29:18"/>
  </r>
  <r>
    <n v="1443"/>
    <s v="Translate my Saga Fantasy : Icarus Ã  l'Ã©cole des dieux"/>
    <s v="Hello everyone !_x000d_I need your help for translate my saga Fantasy : Icarus at the school of the gods - Book 1&quot;."/>
    <n v="13000"/>
    <n v="0"/>
    <x v="2"/>
    <s v="FR"/>
    <x v="3"/>
    <n v="1483395209"/>
    <n v="1480803209"/>
    <b v="0"/>
    <n v="0"/>
    <b v="0"/>
    <s v="publishing/translations"/>
    <n v="0"/>
    <s v="no backers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x v="3"/>
    <n v="1442091462"/>
    <n v="1436907462"/>
    <b v="0"/>
    <n v="0"/>
    <b v="0"/>
    <s v="publishing/translations"/>
    <n v="0"/>
    <s v="no backers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x v="3"/>
    <n v="1434286855"/>
    <n v="1431694855"/>
    <b v="0"/>
    <n v="0"/>
    <b v="0"/>
    <s v="publishing/translations"/>
    <n v="0"/>
    <s v="no backers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x v="3"/>
    <n v="1461235478"/>
    <n v="1459507478"/>
    <b v="0"/>
    <n v="0"/>
    <b v="0"/>
    <s v="publishing/translations"/>
    <n v="0"/>
    <s v="no backers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x v="0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d_Aim is to get in to schools,gyms,work places and to travel all over the world doing talks on it."/>
    <n v="200000"/>
    <n v="0"/>
    <x v="2"/>
    <s v="AU"/>
    <x v="2"/>
    <n v="1432272300"/>
    <n v="1429655318"/>
    <b v="0"/>
    <n v="0"/>
    <b v="0"/>
    <s v="publishing/translations"/>
    <n v="0"/>
    <s v="no backers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x v="0"/>
    <n v="1431286105"/>
    <n v="1427138905"/>
    <b v="0"/>
    <n v="0"/>
    <b v="0"/>
    <s v="publishing/translations"/>
    <n v="0"/>
    <s v="no backers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x v="0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x v="0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x v="0"/>
    <n v="1406566363"/>
    <n v="1403974363"/>
    <b v="0"/>
    <n v="0"/>
    <b v="0"/>
    <s v="publishing/translations"/>
    <n v="0"/>
    <s v="no backers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x v="3"/>
    <n v="1492270947"/>
    <n v="1488386547"/>
    <b v="0"/>
    <n v="0"/>
    <b v="0"/>
    <s v="publishing/translations"/>
    <n v="0"/>
    <s v="no backers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x v="3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x v="0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x v="3"/>
    <n v="1483459365"/>
    <n v="1480867365"/>
    <b v="0"/>
    <n v="3"/>
    <b v="0"/>
    <s v="publishing/translations"/>
    <n v="3"/>
    <n v="48.333300000000001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x v="0"/>
    <n v="1447281044"/>
    <n v="1444685444"/>
    <b v="0"/>
    <n v="0"/>
    <b v="0"/>
    <s v="publishing/translations"/>
    <n v="0"/>
    <s v="no backers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x v="0"/>
    <n v="1407729600"/>
    <n v="1405097760"/>
    <b v="0"/>
    <n v="0"/>
    <b v="0"/>
    <s v="publishing/translations"/>
    <n v="0"/>
    <s v="no backers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x v="7"/>
    <n v="1449077100"/>
    <n v="1446612896"/>
    <b v="0"/>
    <n v="0"/>
    <b v="0"/>
    <s v="publishing/translations"/>
    <n v="0"/>
    <s v="no backers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x v="0"/>
    <n v="1417391100"/>
    <n v="1412371898"/>
    <b v="0"/>
    <n v="0"/>
    <b v="0"/>
    <s v="publishing/translations"/>
    <n v="0"/>
    <s v="no backers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x v="0"/>
    <n v="1413849600"/>
    <n v="1410967754"/>
    <b v="1"/>
    <n v="340"/>
    <b v="1"/>
    <s v="publishing/radio &amp; podcasts"/>
    <n v="101"/>
    <n v="44.666699999999999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x v="0"/>
    <n v="1365609271"/>
    <n v="1363017271"/>
    <b v="1"/>
    <n v="150"/>
    <b v="1"/>
    <s v="publishing/radio &amp; podcasts"/>
    <n v="109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x v="0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x v="0"/>
    <n v="1361029958"/>
    <n v="1358437958"/>
    <b v="1"/>
    <n v="234"/>
    <b v="1"/>
    <s v="publishing/radio &amp; podcasts"/>
    <n v="163"/>
    <n v="34.8718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x v="0"/>
    <n v="1332385200"/>
    <n v="1329759452"/>
    <b v="1"/>
    <n v="2602"/>
    <b v="1"/>
    <s v="publishing/radio &amp; podcasts"/>
    <n v="456"/>
    <n v="52.62270000000000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x v="0"/>
    <n v="1452574800"/>
    <n v="1449029266"/>
    <b v="1"/>
    <n v="248"/>
    <b v="1"/>
    <s v="publishing/radio &amp; podcasts"/>
    <n v="108"/>
    <n v="69.598299999999995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x v="0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x v="0"/>
    <n v="1307838049"/>
    <n v="1302654049"/>
    <b v="1"/>
    <n v="293"/>
    <b v="1"/>
    <s v="publishing/radio &amp; podcasts"/>
    <n v="102"/>
    <n v="33.19109999999999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x v="0"/>
    <n v="1360938109"/>
    <n v="1358346109"/>
    <b v="1"/>
    <n v="321"/>
    <b v="1"/>
    <s v="publishing/radio &amp; podcasts"/>
    <n v="108"/>
    <n v="149.46420000000001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x v="0"/>
    <n v="1356724263"/>
    <n v="1354909863"/>
    <b v="1"/>
    <n v="81"/>
    <b v="1"/>
    <s v="publishing/radio &amp; podcasts"/>
    <n v="125"/>
    <n v="23.172799999999999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x v="0"/>
    <n v="1428620334"/>
    <n v="1426028334"/>
    <b v="1"/>
    <n v="343"/>
    <b v="1"/>
    <s v="publishing/radio &amp; podcasts"/>
    <n v="104"/>
    <n v="96.877600000000001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x v="0"/>
    <n v="1381928503"/>
    <n v="1379336503"/>
    <b v="1"/>
    <n v="336"/>
    <b v="1"/>
    <s v="publishing/radio &amp; podcasts"/>
    <n v="139"/>
    <n v="103.2024"/>
    <x v="3"/>
    <s v="radio &amp; podcasts"/>
    <x v="1472"/>
    <d v="2013-10-16T13:01:43"/>
  </r>
  <r>
    <n v="1473"/>
    <s v="ONE LOVES ONLY FORM"/>
    <s v="Public Radio Project"/>
    <n v="1500"/>
    <n v="1807.74"/>
    <x v="0"/>
    <s v="US"/>
    <x v="0"/>
    <n v="1330644639"/>
    <n v="1328052639"/>
    <b v="1"/>
    <n v="47"/>
    <b v="1"/>
    <s v="publishing/radio &amp; podcasts"/>
    <n v="121"/>
    <n v="38.462600000000002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x v="0"/>
    <n v="1379093292"/>
    <n v="1376501292"/>
    <b v="1"/>
    <n v="76"/>
    <b v="1"/>
    <s v="publishing/radio &amp; podcasts"/>
    <n v="112"/>
    <n v="44.315800000000003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x v="0"/>
    <n v="1419051540"/>
    <n v="1416244863"/>
    <b v="1"/>
    <n v="441"/>
    <b v="1"/>
    <s v="publishing/radio &amp; podcasts"/>
    <n v="189"/>
    <n v="64.173400000000001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x v="0"/>
    <n v="1315616422"/>
    <n v="1313024422"/>
    <b v="1"/>
    <n v="916"/>
    <b v="1"/>
    <s v="publishing/radio &amp; podcasts"/>
    <n v="662"/>
    <n v="43.333300000000001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x v="0"/>
    <n v="1324609200"/>
    <n v="1319467604"/>
    <b v="1"/>
    <n v="369"/>
    <b v="1"/>
    <s v="publishing/radio &amp; podcasts"/>
    <n v="111"/>
    <n v="90.495900000000006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x v="0"/>
    <n v="1368564913"/>
    <n v="1367355313"/>
    <b v="1"/>
    <n v="20242"/>
    <b v="1"/>
    <s v="publishing/radio &amp; podcasts"/>
    <n v="1182"/>
    <n v="29.187200000000001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x v="0"/>
    <n v="1399694340"/>
    <n v="1398448389"/>
    <b v="1"/>
    <n v="71"/>
    <b v="1"/>
    <s v="publishing/radio &amp; podcasts"/>
    <n v="137"/>
    <n v="30.957699999999999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x v="0"/>
    <n v="1374858000"/>
    <n v="1373408699"/>
    <b v="1"/>
    <n v="635"/>
    <b v="1"/>
    <s v="publishing/radio &amp; podcasts"/>
    <n v="117"/>
    <n v="92.157799999999995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x v="5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d_Those who don't believe, call them aliens._x000d_Either way, you can't stop the war."/>
    <n v="5000"/>
    <n v="5"/>
    <x v="2"/>
    <s v="US"/>
    <x v="0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x v="0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x v="0"/>
    <n v="1342882260"/>
    <n v="1337834963"/>
    <b v="0"/>
    <n v="0"/>
    <b v="0"/>
    <s v="publishing/fiction"/>
    <n v="0"/>
    <s v="no backers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x v="0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x v="0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x v="0"/>
    <n v="1470175271"/>
    <n v="1467583271"/>
    <b v="0"/>
    <n v="0"/>
    <b v="0"/>
    <s v="publishing/fiction"/>
    <n v="0"/>
    <s v="no backers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x v="2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x v="0"/>
    <n v="1352994052"/>
    <n v="1350398452"/>
    <b v="0"/>
    <n v="0"/>
    <b v="0"/>
    <s v="publishing/fiction"/>
    <n v="0"/>
    <s v="no backers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x v="0"/>
    <n v="1380720474"/>
    <n v="1378214874"/>
    <b v="0"/>
    <n v="19"/>
    <b v="0"/>
    <s v="publishing/fiction"/>
    <n v="31"/>
    <n v="47.1053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x v="0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x v="0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d_The Transylvania Flying Squad of Detectives"/>
    <n v="2400"/>
    <n v="0"/>
    <x v="2"/>
    <s v="US"/>
    <x v="0"/>
    <n v="1371415675"/>
    <n v="1368823675"/>
    <b v="0"/>
    <n v="0"/>
    <b v="0"/>
    <s v="publishing/fiction"/>
    <n v="0"/>
    <s v="no backers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x v="0"/>
    <n v="1428075480"/>
    <n v="1425489613"/>
    <b v="0"/>
    <n v="11"/>
    <b v="0"/>
    <s v="publishing/fiction"/>
    <n v="9"/>
    <n v="40.4545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x v="0"/>
    <n v="1314471431"/>
    <n v="1311879431"/>
    <b v="0"/>
    <n v="0"/>
    <b v="0"/>
    <s v="publishing/fiction"/>
    <n v="0"/>
    <s v="no backers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x v="0"/>
    <n v="1410866659"/>
    <n v="1405682659"/>
    <b v="0"/>
    <n v="0"/>
    <b v="0"/>
    <s v="publishing/fiction"/>
    <n v="0"/>
    <s v="no backers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x v="0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x v="0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x v="0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x v="0"/>
    <n v="1367444557"/>
    <n v="1364852557"/>
    <b v="0"/>
    <n v="15"/>
    <b v="0"/>
    <s v="publishing/fiction"/>
    <n v="25"/>
    <n v="46.733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x v="5"/>
    <n v="1436364023"/>
    <n v="1433772023"/>
    <b v="1"/>
    <n v="885"/>
    <b v="1"/>
    <s v="photography/photobooks"/>
    <n v="166"/>
    <n v="97.731099999999998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x v="1"/>
    <n v="1458943200"/>
    <n v="1456491680"/>
    <b v="1"/>
    <n v="329"/>
    <b v="1"/>
    <s v="photography/photobooks"/>
    <n v="101"/>
    <n v="67.835899999999995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x v="3"/>
    <n v="1477210801"/>
    <n v="1472026801"/>
    <b v="1"/>
    <n v="71"/>
    <b v="1"/>
    <s v="photography/photobooks"/>
    <n v="108"/>
    <n v="56.984900000000003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x v="1"/>
    <n v="1402389180"/>
    <n v="1399996024"/>
    <b v="1"/>
    <n v="269"/>
    <b v="1"/>
    <s v="photography/photobooks"/>
    <n v="278"/>
    <n v="67.159899999999993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x v="3"/>
    <n v="1458676860"/>
    <n v="1455446303"/>
    <b v="1"/>
    <n v="345"/>
    <b v="1"/>
    <s v="photography/photobooks"/>
    <n v="104"/>
    <n v="48.037700000000001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x v="1"/>
    <n v="1406227904"/>
    <n v="1403635904"/>
    <b v="1"/>
    <n v="43"/>
    <b v="1"/>
    <s v="photography/photobooks"/>
    <n v="111"/>
    <n v="38.860500000000002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x v="0"/>
    <n v="1273911000"/>
    <n v="1268822909"/>
    <b v="1"/>
    <n v="33"/>
    <b v="1"/>
    <s v="photography/photobooks"/>
    <n v="215"/>
    <n v="78.181799999999996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x v="0"/>
    <n v="1403880281"/>
    <n v="1401201881"/>
    <b v="1"/>
    <n v="211"/>
    <b v="1"/>
    <s v="photography/photobooks"/>
    <n v="111"/>
    <n v="97.113699999999994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x v="3"/>
    <n v="1487113140"/>
    <n v="1484570885"/>
    <b v="1"/>
    <n v="196"/>
    <b v="1"/>
    <s v="photography/photobooks"/>
    <n v="124"/>
    <n v="110.39400000000001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x v="1"/>
    <n v="1405761278"/>
    <n v="1403169278"/>
    <b v="1"/>
    <n v="405"/>
    <b v="1"/>
    <s v="photography/photobooks"/>
    <n v="101"/>
    <n v="39.91510000000000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x v="0"/>
    <n v="1447858804"/>
    <n v="1445263204"/>
    <b v="1"/>
    <n v="206"/>
    <b v="1"/>
    <s v="photography/photobooks"/>
    <n v="112"/>
    <n v="75.975700000000003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x v="0"/>
    <n v="1486311939"/>
    <n v="1483719939"/>
    <b v="1"/>
    <n v="335"/>
    <b v="1"/>
    <s v="photography/photobooks"/>
    <n v="559"/>
    <n v="58.379100000000001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x v="1"/>
    <n v="1405523866"/>
    <n v="1402931866"/>
    <b v="1"/>
    <n v="215"/>
    <b v="1"/>
    <s v="photography/photobooks"/>
    <n v="150"/>
    <n v="55.82090000000000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x v="0"/>
    <n v="1443363640"/>
    <n v="1439907640"/>
    <b v="1"/>
    <n v="176"/>
    <b v="1"/>
    <s v="photography/photobooks"/>
    <n v="106"/>
    <n v="151.24430000000001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x v="8"/>
    <n v="1458104697"/>
    <n v="1455516297"/>
    <b v="1"/>
    <n v="555"/>
    <b v="1"/>
    <s v="photography/photobooks"/>
    <n v="157"/>
    <n v="849.6703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x v="0"/>
    <n v="1475762400"/>
    <n v="1473160292"/>
    <b v="1"/>
    <n v="116"/>
    <b v="1"/>
    <s v="photography/photobooks"/>
    <n v="109"/>
    <n v="159.241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x v="0"/>
    <n v="1417845600"/>
    <n v="1415194553"/>
    <b v="1"/>
    <n v="615"/>
    <b v="1"/>
    <s v="photography/photobooks"/>
    <n v="162"/>
    <n v="39.50730000000000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x v="0"/>
    <n v="1401565252"/>
    <n v="1398973252"/>
    <b v="1"/>
    <n v="236"/>
    <b v="1"/>
    <s v="photography/photobooks"/>
    <n v="205"/>
    <n v="130.52969999999999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x v="0"/>
    <n v="1403301540"/>
    <n v="1400867283"/>
    <b v="1"/>
    <n v="145"/>
    <b v="1"/>
    <s v="photography/photobooks"/>
    <n v="103"/>
    <n v="64.156899999999993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x v="0"/>
    <n v="1418961600"/>
    <n v="1415824513"/>
    <b v="1"/>
    <n v="167"/>
    <b v="1"/>
    <s v="photography/photobooks"/>
    <n v="103"/>
    <n v="111.5269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x v="0"/>
    <n v="1465272091"/>
    <n v="1462248091"/>
    <b v="1"/>
    <n v="235"/>
    <b v="1"/>
    <s v="photography/photobooks"/>
    <n v="107"/>
    <n v="170.4468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x v="0"/>
    <n v="1413575739"/>
    <n v="1410983739"/>
    <b v="1"/>
    <n v="452"/>
    <b v="1"/>
    <s v="photography/photobooks"/>
    <n v="139"/>
    <n v="133.73920000000001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x v="0"/>
    <n v="1419292800"/>
    <n v="1416592916"/>
    <b v="1"/>
    <n v="241"/>
    <b v="1"/>
    <s v="photography/photobooks"/>
    <n v="125"/>
    <n v="95.83400000000000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x v="9"/>
    <n v="1487592090"/>
    <n v="1485000090"/>
    <b v="1"/>
    <n v="28"/>
    <b v="1"/>
    <s v="photography/photobooks"/>
    <n v="207"/>
    <n v="221.7856999999999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x v="0"/>
    <n v="1471539138"/>
    <n v="1468947138"/>
    <b v="1"/>
    <n v="140"/>
    <b v="1"/>
    <s v="photography/photobooks"/>
    <n v="174"/>
    <n v="32.315399999999997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x v="0"/>
    <n v="1453185447"/>
    <n v="1448951847"/>
    <b v="1"/>
    <n v="280"/>
    <b v="1"/>
    <s v="photography/photobooks"/>
    <n v="120"/>
    <n v="98.83929999999999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x v="0"/>
    <n v="1489497886"/>
    <n v="1487082286"/>
    <b v="1"/>
    <n v="70"/>
    <b v="1"/>
    <s v="photography/photobooks"/>
    <n v="110"/>
    <n v="55.222099999999998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x v="0"/>
    <n v="1485907200"/>
    <n v="1483292122"/>
    <b v="1"/>
    <n v="160"/>
    <b v="1"/>
    <s v="photography/photobooks"/>
    <n v="282"/>
    <n v="52.793799999999997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x v="0"/>
    <n v="1426773920"/>
    <n v="1424185520"/>
    <b v="1"/>
    <n v="141"/>
    <b v="1"/>
    <s v="photography/photobooks"/>
    <n v="101"/>
    <n v="135.6666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x v="0"/>
    <n v="1445624695"/>
    <n v="1443464695"/>
    <b v="1"/>
    <n v="874"/>
    <b v="1"/>
    <s v="photography/photobooks"/>
    <n v="135"/>
    <n v="53.991999999999997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x v="0"/>
    <n v="1417402800"/>
    <n v="1414610126"/>
    <b v="1"/>
    <n v="73"/>
    <b v="1"/>
    <s v="photography/photobooks"/>
    <n v="176"/>
    <n v="56.64379999999999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x v="2"/>
    <n v="1455548400"/>
    <n v="1453461865"/>
    <b v="1"/>
    <n v="294"/>
    <b v="1"/>
    <s v="photography/photobooks"/>
    <n v="484"/>
    <n v="82.316299999999998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x v="0"/>
    <n v="1462161540"/>
    <n v="1457913777"/>
    <b v="1"/>
    <n v="740"/>
    <b v="1"/>
    <s v="photography/photobooks"/>
    <n v="145"/>
    <n v="88.260800000000003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x v="0"/>
    <n v="1441383062"/>
    <n v="1438791062"/>
    <b v="1"/>
    <n v="369"/>
    <b v="1"/>
    <s v="photography/photobooks"/>
    <n v="418"/>
    <n v="84.905100000000004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x v="0"/>
    <n v="1464040800"/>
    <n v="1461527631"/>
    <b v="1"/>
    <n v="110"/>
    <b v="1"/>
    <s v="photography/photobooks"/>
    <n v="132"/>
    <n v="48.154499999999999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x v="0"/>
    <n v="1440702910"/>
    <n v="1438110910"/>
    <b v="1"/>
    <n v="455"/>
    <b v="1"/>
    <s v="photography/photobooks"/>
    <n v="250"/>
    <n v="66.0154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x v="3"/>
    <n v="1470506400"/>
    <n v="1467358427"/>
    <b v="1"/>
    <n v="224"/>
    <b v="1"/>
    <s v="photography/photobooks"/>
    <n v="180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x v="0"/>
    <n v="1421952370"/>
    <n v="1418064370"/>
    <b v="1"/>
    <n v="46"/>
    <b v="1"/>
    <s v="photography/photobooks"/>
    <n v="103"/>
    <n v="156.173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x v="0"/>
    <n v="1483481019"/>
    <n v="1480629819"/>
    <b v="0"/>
    <n v="284"/>
    <b v="1"/>
    <s v="photography/photobooks"/>
    <n v="136"/>
    <n v="95.764899999999997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x v="0"/>
    <n v="1416964500"/>
    <n v="1414368616"/>
    <b v="1"/>
    <n v="98"/>
    <b v="1"/>
    <s v="photography/photobooks"/>
    <n v="118"/>
    <n v="180.40819999999999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x v="0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x v="5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x v="0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x v="0"/>
    <n v="1427847480"/>
    <n v="1424222024"/>
    <b v="0"/>
    <n v="0"/>
    <b v="0"/>
    <s v="photography/nature"/>
    <n v="0"/>
    <s v="no backers"/>
    <x v="8"/>
    <s v="nature"/>
    <x v="1544"/>
    <d v="2015-04-01T00:18:00"/>
  </r>
  <r>
    <n v="1545"/>
    <s v="Nevada County Hearts"/>
    <s v="&quot;He will not be a wise man who does not study human hearts!&quot;_x000d_Hope in natural art, creation!"/>
    <n v="3000"/>
    <n v="1"/>
    <x v="2"/>
    <s v="US"/>
    <x v="0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x v="1"/>
    <n v="1410930399"/>
    <n v="1405746399"/>
    <b v="0"/>
    <n v="11"/>
    <b v="0"/>
    <s v="photography/nature"/>
    <n v="29"/>
    <n v="26.27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x v="0"/>
    <n v="1487844882"/>
    <n v="1487240082"/>
    <b v="0"/>
    <n v="0"/>
    <b v="0"/>
    <s v="photography/nature"/>
    <n v="0"/>
    <s v="no backers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x v="0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x v="0"/>
    <n v="1446524159"/>
    <n v="1443928559"/>
    <b v="0"/>
    <n v="6"/>
    <b v="0"/>
    <s v="photography/nature"/>
    <n v="34"/>
    <n v="28.333300000000001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x v="1"/>
    <n v="1463050034"/>
    <n v="1460458034"/>
    <b v="0"/>
    <n v="7"/>
    <b v="0"/>
    <s v="photography/nature"/>
    <n v="13"/>
    <n v="14.42859999999999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x v="0"/>
    <n v="1432756039"/>
    <n v="1430164039"/>
    <b v="0"/>
    <n v="0"/>
    <b v="0"/>
    <s v="photography/nature"/>
    <n v="0"/>
    <s v="no backers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x v="0"/>
    <n v="1412135940"/>
    <n v="1410366708"/>
    <b v="0"/>
    <n v="16"/>
    <b v="0"/>
    <s v="photography/nature"/>
    <n v="49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x v="0"/>
    <n v="1441176447"/>
    <n v="1438584447"/>
    <b v="0"/>
    <n v="0"/>
    <b v="0"/>
    <s v="photography/nature"/>
    <n v="0"/>
    <s v="no backers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x v="2"/>
    <n v="1438495390"/>
    <n v="1435903390"/>
    <b v="0"/>
    <n v="0"/>
    <b v="0"/>
    <s v="photography/nature"/>
    <n v="0"/>
    <s v="no backers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x v="0"/>
    <n v="1442509200"/>
    <n v="1440513832"/>
    <b v="0"/>
    <n v="0"/>
    <b v="0"/>
    <s v="photography/nature"/>
    <n v="0"/>
    <s v="no backers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x v="5"/>
    <n v="1467603624"/>
    <n v="1465011624"/>
    <b v="0"/>
    <n v="12"/>
    <b v="0"/>
    <s v="photography/nature"/>
    <n v="45"/>
    <n v="56.416699999999999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x v="0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x v="1"/>
    <n v="1440763920"/>
    <n v="1435656759"/>
    <b v="0"/>
    <n v="3"/>
    <b v="0"/>
    <s v="photography/nature"/>
    <n v="5"/>
    <n v="11.666700000000001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x v="0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x v="0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x v="0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x v="0"/>
    <n v="1259715000"/>
    <n v="1253712916"/>
    <b v="0"/>
    <n v="0"/>
    <b v="0"/>
    <s v="publishing/art books"/>
    <n v="0"/>
    <s v="no backers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x v="1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x v="0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x v="0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x v="0"/>
    <n v="1469656800"/>
    <n v="1467151204"/>
    <b v="0"/>
    <n v="59"/>
    <b v="0"/>
    <s v="publishing/art books"/>
    <n v="21"/>
    <n v="108.0508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x v="0"/>
    <n v="1392595200"/>
    <n v="1391293745"/>
    <b v="0"/>
    <n v="13"/>
    <b v="0"/>
    <s v="publishing/art books"/>
    <n v="4"/>
    <n v="26.92310000000000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x v="0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x v="0"/>
    <n v="1369498714"/>
    <n v="1366906714"/>
    <b v="0"/>
    <n v="0"/>
    <b v="0"/>
    <s v="publishing/art books"/>
    <n v="0"/>
    <s v="no backers"/>
    <x v="3"/>
    <s v="art books"/>
    <x v="1569"/>
    <d v="2013-05-25T16:18:34"/>
  </r>
  <r>
    <n v="1570"/>
    <s v="BEAUTIFUL DREAMERS: An Adult Coloring Book (Canceled)"/>
    <s v="A Coloring Book of Breathtaking Beauties_x000d_To Calm the Heart and Soul"/>
    <n v="6000"/>
    <n v="2484"/>
    <x v="1"/>
    <s v="US"/>
    <x v="0"/>
    <n v="1460140282"/>
    <n v="1457551882"/>
    <b v="0"/>
    <n v="52"/>
    <b v="0"/>
    <s v="publishing/art books"/>
    <n v="41"/>
    <n v="47.769199999999998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x v="1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x v="1"/>
    <n v="1456703940"/>
    <n v="1454546859"/>
    <b v="0"/>
    <n v="3"/>
    <b v="0"/>
    <s v="publishing/art books"/>
    <n v="5"/>
    <n v="41.666699999999999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x v="5"/>
    <n v="1491019140"/>
    <n v="1487548802"/>
    <b v="0"/>
    <n v="3"/>
    <b v="0"/>
    <s v="publishing/art books"/>
    <n v="2"/>
    <n v="74.333299999999994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x v="0"/>
    <n v="1424211329"/>
    <n v="1421187329"/>
    <b v="0"/>
    <n v="6"/>
    <b v="0"/>
    <s v="publishing/art books"/>
    <n v="5"/>
    <n v="84.333299999999994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x v="0"/>
    <n v="1404909296"/>
    <n v="1402317296"/>
    <b v="0"/>
    <n v="35"/>
    <b v="0"/>
    <s v="publishing/art books"/>
    <n v="23"/>
    <n v="65.457099999999997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x v="0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x v="0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x v="0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x v="0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x v="0"/>
    <n v="1337562726"/>
    <n v="1332378726"/>
    <b v="0"/>
    <n v="0"/>
    <b v="0"/>
    <s v="publishing/art books"/>
    <n v="0"/>
    <s v="no backers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x v="1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x v="0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x v="1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x v="0"/>
    <n v="1401464101"/>
    <n v="1400600101"/>
    <b v="0"/>
    <n v="0"/>
    <b v="0"/>
    <s v="photography/places"/>
    <n v="0"/>
    <s v="no backers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x v="5"/>
    <n v="1482663600"/>
    <n v="1480800568"/>
    <b v="0"/>
    <n v="12"/>
    <b v="0"/>
    <s v="photography/places"/>
    <n v="79"/>
    <n v="131.6666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x v="0"/>
    <n v="1428197422"/>
    <n v="1425609022"/>
    <b v="0"/>
    <n v="0"/>
    <b v="0"/>
    <s v="photography/places"/>
    <n v="0"/>
    <s v="no backers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x v="0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x v="0"/>
    <n v="1422735120"/>
    <n v="1420091999"/>
    <b v="0"/>
    <n v="0"/>
    <b v="0"/>
    <s v="photography/places"/>
    <n v="0"/>
    <s v="no backers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x v="0"/>
    <n v="1444433886"/>
    <n v="1441841886"/>
    <b v="0"/>
    <n v="0"/>
    <b v="0"/>
    <s v="photography/places"/>
    <n v="0"/>
    <s v="no backers"/>
    <x v="8"/>
    <s v="places"/>
    <x v="1589"/>
    <d v="2015-10-09T23:38:06"/>
  </r>
  <r>
    <n v="1590"/>
    <s v="An Italian Adventure"/>
    <s v="Discover Italy through photography."/>
    <n v="60000"/>
    <n v="1020"/>
    <x v="2"/>
    <s v="IT"/>
    <x v="3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x v="1"/>
    <n v="1459700741"/>
    <n v="1457112341"/>
    <b v="0"/>
    <n v="92"/>
    <b v="0"/>
    <s v="photography/places"/>
    <n v="29"/>
    <n v="44.478299999999997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x v="0"/>
    <n v="1427503485"/>
    <n v="1423619085"/>
    <b v="0"/>
    <n v="0"/>
    <b v="0"/>
    <s v="photography/places"/>
    <n v="0"/>
    <s v="no backers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x v="0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x v="0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x v="0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x v="1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x v="0"/>
    <n v="1474360197"/>
    <n v="1471768197"/>
    <b v="0"/>
    <n v="0"/>
    <b v="0"/>
    <s v="photography/places"/>
    <n v="0"/>
    <s v="no backers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x v="0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x v="1"/>
    <n v="1460116576"/>
    <n v="1457528176"/>
    <b v="0"/>
    <n v="0"/>
    <b v="0"/>
    <s v="photography/places"/>
    <n v="0"/>
    <s v="no backers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x v="0"/>
    <n v="1405401060"/>
    <n v="1401585752"/>
    <b v="0"/>
    <n v="9"/>
    <b v="0"/>
    <s v="photography/places"/>
    <n v="7"/>
    <n v="40.77779999999999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x v="0"/>
    <n v="1304561633"/>
    <n v="1301969633"/>
    <b v="0"/>
    <n v="56"/>
    <b v="1"/>
    <s v="music/rock"/>
    <n v="108"/>
    <n v="48.325499999999998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x v="0"/>
    <n v="1318633200"/>
    <n v="1314947317"/>
    <b v="0"/>
    <n v="32"/>
    <b v="1"/>
    <s v="music/rock"/>
    <n v="100"/>
    <n v="46.953099999999999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x v="0"/>
    <n v="1327723459"/>
    <n v="1322539459"/>
    <b v="0"/>
    <n v="30"/>
    <b v="1"/>
    <s v="music/rock"/>
    <n v="100"/>
    <n v="66.688699999999997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x v="0"/>
    <n v="1332011835"/>
    <n v="1328559435"/>
    <b v="0"/>
    <n v="70"/>
    <b v="1"/>
    <s v="music/rock"/>
    <n v="122"/>
    <n v="48.8429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x v="0"/>
    <n v="1312182000"/>
    <n v="1311380313"/>
    <b v="0"/>
    <n v="44"/>
    <b v="1"/>
    <s v="music/rock"/>
    <n v="101"/>
    <n v="137.3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x v="0"/>
    <n v="1300930838"/>
    <n v="1293158438"/>
    <b v="0"/>
    <n v="92"/>
    <b v="1"/>
    <s v="music/rock"/>
    <n v="101"/>
    <n v="87.82970000000000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x v="0"/>
    <n v="1339701851"/>
    <n v="1337887451"/>
    <b v="0"/>
    <n v="205"/>
    <b v="1"/>
    <s v="music/rock"/>
    <n v="145"/>
    <n v="70.78539999999999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x v="0"/>
    <n v="1388553960"/>
    <n v="1385754986"/>
    <b v="0"/>
    <n v="23"/>
    <b v="1"/>
    <s v="music/rock"/>
    <n v="101"/>
    <n v="52.826099999999997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x v="0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x v="0"/>
    <n v="1355609510"/>
    <n v="1353017510"/>
    <b v="0"/>
    <n v="112"/>
    <b v="1"/>
    <s v="music/rock"/>
    <n v="272"/>
    <n v="48.544600000000003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x v="0"/>
    <n v="1370390432"/>
    <n v="1368576032"/>
    <b v="0"/>
    <n v="27"/>
    <b v="1"/>
    <s v="music/rock"/>
    <n v="125"/>
    <n v="37.074100000000001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x v="0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x v="0"/>
    <n v="1342921202"/>
    <n v="1340329202"/>
    <b v="0"/>
    <n v="26"/>
    <b v="1"/>
    <s v="music/rock"/>
    <n v="102"/>
    <n v="39.038499999999999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x v="0"/>
    <n v="1407085200"/>
    <n v="1401924769"/>
    <b v="0"/>
    <n v="77"/>
    <b v="1"/>
    <s v="music/rock"/>
    <n v="103"/>
    <n v="66.688299999999998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x v="0"/>
    <n v="1323742396"/>
    <n v="1319850796"/>
    <b v="0"/>
    <n v="136"/>
    <b v="1"/>
    <s v="music/rock"/>
    <n v="114"/>
    <n v="67.13240000000000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x v="0"/>
    <n v="1353621600"/>
    <n v="1350061821"/>
    <b v="0"/>
    <n v="157"/>
    <b v="1"/>
    <s v="music/rock"/>
    <n v="104"/>
    <n v="66.369399999999999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x v="0"/>
    <n v="1383332400"/>
    <n v="1380470188"/>
    <b v="0"/>
    <n v="158"/>
    <b v="1"/>
    <s v="music/rock"/>
    <n v="146"/>
    <n v="64.6203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x v="0"/>
    <n v="1362757335"/>
    <n v="1359301335"/>
    <b v="0"/>
    <n v="27"/>
    <b v="1"/>
    <s v="music/rock"/>
    <n v="105"/>
    <n v="58.37039999999999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x v="0"/>
    <n v="1410755286"/>
    <n v="1408940886"/>
    <b v="0"/>
    <n v="23"/>
    <b v="1"/>
    <s v="music/rock"/>
    <n v="133"/>
    <n v="86.956500000000005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x v="0"/>
    <n v="1361606940"/>
    <n v="1361002140"/>
    <b v="0"/>
    <n v="17"/>
    <b v="1"/>
    <s v="music/rock"/>
    <n v="113"/>
    <n v="66.470600000000005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x v="0"/>
    <n v="1338177540"/>
    <n v="1333550015"/>
    <b v="0"/>
    <n v="37"/>
    <b v="1"/>
    <s v="music/rock"/>
    <n v="121"/>
    <n v="163.78380000000001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x v="0"/>
    <n v="1418803140"/>
    <n v="1415343874"/>
    <b v="0"/>
    <n v="65"/>
    <b v="1"/>
    <s v="music/rock"/>
    <n v="102"/>
    <n v="107.9846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x v="1"/>
    <n v="1377621089"/>
    <n v="1372437089"/>
    <b v="0"/>
    <n v="18"/>
    <b v="1"/>
    <s v="music/rock"/>
    <n v="101"/>
    <n v="42.11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x v="0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x v="0"/>
    <n v="1347382053"/>
    <n v="1344962853"/>
    <b v="0"/>
    <n v="104"/>
    <b v="1"/>
    <s v="music/rock"/>
    <n v="155"/>
    <n v="112.019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x v="0"/>
    <n v="1385932867"/>
    <n v="1383337267"/>
    <b v="0"/>
    <n v="108"/>
    <b v="1"/>
    <s v="music/rock"/>
    <n v="101"/>
    <n v="74.953699999999998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x v="0"/>
    <n v="1353905940"/>
    <n v="1351011489"/>
    <b v="0"/>
    <n v="38"/>
    <b v="1"/>
    <s v="music/rock"/>
    <n v="117"/>
    <n v="61.578899999999997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x v="0"/>
    <n v="1403026882"/>
    <n v="1400175682"/>
    <b v="0"/>
    <n v="88"/>
    <b v="1"/>
    <s v="music/rock"/>
    <n v="101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x v="0"/>
    <n v="1392929333"/>
    <n v="1389041333"/>
    <b v="0"/>
    <n v="82"/>
    <b v="1"/>
    <s v="music/rock"/>
    <n v="104"/>
    <n v="75.853700000000003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x v="0"/>
    <n v="1330671540"/>
    <n v="1328040375"/>
    <b v="0"/>
    <n v="126"/>
    <b v="1"/>
    <s v="music/rock"/>
    <n v="265"/>
    <n v="84.206299999999999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x v="0"/>
    <n v="1350074261"/>
    <n v="1347482261"/>
    <b v="0"/>
    <n v="133"/>
    <b v="1"/>
    <s v="music/rock"/>
    <n v="156"/>
    <n v="117.2256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x v="0"/>
    <n v="1316851854"/>
    <n v="1311667854"/>
    <b v="0"/>
    <n v="47"/>
    <b v="1"/>
    <s v="music/rock"/>
    <n v="102"/>
    <n v="86.48940000000000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x v="0"/>
    <n v="1326690000"/>
    <n v="1324329156"/>
    <b v="0"/>
    <n v="58"/>
    <b v="1"/>
    <s v="music/rock"/>
    <n v="100"/>
    <n v="172.4138000000000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x v="0"/>
    <n v="1306994340"/>
    <n v="1303706001"/>
    <b v="0"/>
    <n v="32"/>
    <b v="1"/>
    <s v="music/rock"/>
    <n v="101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x v="0"/>
    <n v="1468270261"/>
    <n v="1463086261"/>
    <b v="0"/>
    <n v="37"/>
    <b v="1"/>
    <s v="music/rock"/>
    <n v="125"/>
    <n v="67.729699999999994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x v="0"/>
    <n v="1307851200"/>
    <n v="1304129088"/>
    <b v="0"/>
    <n v="87"/>
    <b v="1"/>
    <s v="music/rock"/>
    <n v="104"/>
    <n v="53.563200000000002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x v="0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x v="0"/>
    <n v="1362086700"/>
    <n v="1358180968"/>
    <b v="0"/>
    <n v="27"/>
    <b v="1"/>
    <s v="music/rock"/>
    <n v="105"/>
    <n v="38.88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x v="0"/>
    <n v="1330789165"/>
    <n v="1328197165"/>
    <b v="0"/>
    <n v="19"/>
    <b v="1"/>
    <s v="music/rock"/>
    <n v="100"/>
    <n v="94.736800000000002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x v="0"/>
    <n v="1280800740"/>
    <n v="1279603955"/>
    <b v="0"/>
    <n v="17"/>
    <b v="1"/>
    <s v="music/rock"/>
    <n v="170"/>
    <n v="39.967100000000002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x v="0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x v="0"/>
    <n v="1308011727"/>
    <n v="1306283727"/>
    <b v="0"/>
    <n v="28"/>
    <b v="1"/>
    <s v="music/pop"/>
    <n v="100"/>
    <n v="42.857100000000003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x v="0"/>
    <n v="1348516012"/>
    <n v="1345924012"/>
    <b v="0"/>
    <n v="37"/>
    <b v="1"/>
    <s v="music/pop"/>
    <n v="125"/>
    <n v="168.51349999999999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x v="0"/>
    <n v="1353551160"/>
    <n v="1348363560"/>
    <b v="0"/>
    <n v="128"/>
    <b v="1"/>
    <s v="music/pop"/>
    <n v="110"/>
    <n v="85.546899999999994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x v="0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x v="1"/>
    <n v="1408039860"/>
    <n v="1405248503"/>
    <b v="0"/>
    <n v="83"/>
    <b v="1"/>
    <s v="music/pop"/>
    <n v="110"/>
    <n v="26.554200000000002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x v="0"/>
    <n v="1339235377"/>
    <n v="1336643377"/>
    <b v="0"/>
    <n v="46"/>
    <b v="1"/>
    <s v="music/pop"/>
    <n v="105"/>
    <n v="113.8261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x v="0"/>
    <n v="1300636482"/>
    <n v="1298048082"/>
    <b v="0"/>
    <n v="90"/>
    <b v="1"/>
    <s v="music/pop"/>
    <n v="125"/>
    <n v="32.011099999999999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x v="0"/>
    <n v="1400862355"/>
    <n v="1396974355"/>
    <b v="0"/>
    <n v="81"/>
    <b v="1"/>
    <s v="music/pop"/>
    <n v="101"/>
    <n v="47.189300000000003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x v="0"/>
    <n v="1381314437"/>
    <n v="1378722437"/>
    <b v="0"/>
    <n v="32"/>
    <b v="1"/>
    <s v="music/pop"/>
    <n v="142"/>
    <n v="88.468800000000002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x v="0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x v="0"/>
    <n v="1385297393"/>
    <n v="1382701793"/>
    <b v="0"/>
    <n v="70"/>
    <b v="1"/>
    <s v="music/pop"/>
    <n v="101"/>
    <n v="64.7142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x v="0"/>
    <n v="1303675296"/>
    <n v="1300996896"/>
    <b v="0"/>
    <n v="168"/>
    <b v="1"/>
    <s v="music/pop"/>
    <n v="174"/>
    <n v="51.854300000000002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x v="0"/>
    <n v="1334784160"/>
    <n v="1332192160"/>
    <b v="0"/>
    <n v="34"/>
    <b v="1"/>
    <s v="music/pop"/>
    <n v="120"/>
    <n v="38.7941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x v="0"/>
    <n v="1333648820"/>
    <n v="1331060420"/>
    <b v="0"/>
    <n v="48"/>
    <b v="1"/>
    <s v="music/pop"/>
    <n v="143"/>
    <n v="44.645800000000001"/>
    <x v="4"/>
    <s v="pop"/>
    <x v="1655"/>
    <d v="2012-04-05T18:00:20"/>
  </r>
  <r>
    <n v="1656"/>
    <s v="Jared Mitchell: The Maiden Voyage"/>
    <s v="The making of a quality, full length album journeying through a pop/folk/rock/americana sound_x000d_noisetrade.com/jaredmitchellmusic"/>
    <n v="7500"/>
    <n v="7525.12"/>
    <x v="0"/>
    <s v="US"/>
    <x v="0"/>
    <n v="1355437052"/>
    <n v="1352845052"/>
    <b v="0"/>
    <n v="48"/>
    <b v="1"/>
    <s v="music/pop"/>
    <n v="100"/>
    <n v="156.7733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x v="0"/>
    <n v="1337885168"/>
    <n v="1335293168"/>
    <b v="0"/>
    <n v="221"/>
    <b v="1"/>
    <s v="music/pop"/>
    <n v="105"/>
    <n v="118.7034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x v="0"/>
    <n v="1355840400"/>
    <n v="1352524767"/>
    <b v="0"/>
    <n v="107"/>
    <b v="1"/>
    <s v="music/pop"/>
    <n v="132"/>
    <n v="74.149500000000003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x v="1"/>
    <n v="1387281600"/>
    <n v="1384811721"/>
    <b v="0"/>
    <n v="45"/>
    <b v="1"/>
    <s v="music/pop"/>
    <n v="113"/>
    <n v="12.533300000000001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x v="3"/>
    <n v="1462053540"/>
    <n v="1459355950"/>
    <b v="0"/>
    <n v="36"/>
    <b v="1"/>
    <s v="music/pop"/>
    <n v="1254"/>
    <n v="27.8611"/>
    <x v="4"/>
    <s v="pop"/>
    <x v="1660"/>
    <d v="2016-04-30T21:59:00"/>
  </r>
  <r>
    <n v="1661"/>
    <s v="Kyana"/>
    <s v="I am excited to present my debut pop project Kyana!_x000d_Piano and vocal sounds embedded in sophisticated, bold arrangements &amp; brisk beats"/>
    <n v="7900"/>
    <n v="8098"/>
    <x v="0"/>
    <s v="AT"/>
    <x v="3"/>
    <n v="1453064400"/>
    <n v="1449359831"/>
    <b v="0"/>
    <n v="101"/>
    <b v="1"/>
    <s v="music/pop"/>
    <n v="103"/>
    <n v="80.17820000000000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x v="0"/>
    <n v="1325310336"/>
    <n v="1320122736"/>
    <b v="0"/>
    <n v="62"/>
    <b v="1"/>
    <s v="music/pop"/>
    <n v="103"/>
    <n v="132.43549999999999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x v="0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x v="0"/>
    <n v="1331870340"/>
    <n v="1328033818"/>
    <b v="0"/>
    <n v="89"/>
    <b v="1"/>
    <s v="music/pop"/>
    <n v="122"/>
    <n v="34.3845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x v="0"/>
    <n v="1298343600"/>
    <n v="1295624113"/>
    <b v="0"/>
    <n v="93"/>
    <b v="1"/>
    <s v="music/pop"/>
    <n v="119"/>
    <n v="44.957000000000001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x v="0"/>
    <n v="1364447073"/>
    <n v="1361858673"/>
    <b v="0"/>
    <n v="98"/>
    <b v="1"/>
    <s v="music/pop"/>
    <n v="161"/>
    <n v="41.040799999999997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x v="0"/>
    <n v="1394521140"/>
    <n v="1392169298"/>
    <b v="0"/>
    <n v="82"/>
    <b v="1"/>
    <s v="music/pop"/>
    <n v="127"/>
    <n v="52.597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x v="0"/>
    <n v="1322454939"/>
    <n v="1319859339"/>
    <b v="0"/>
    <n v="116"/>
    <b v="1"/>
    <s v="music/pop"/>
    <n v="103"/>
    <n v="70.784499999999994"/>
    <x v="4"/>
    <s v="pop"/>
    <x v="1668"/>
    <d v="2011-11-28T04:35:39"/>
  </r>
  <r>
    <n v="1669"/>
    <s v="Summer Gill 'Stormy Weather' EP"/>
    <s v="Hi guys! I'll be recording a 6-7 song EP this summer and I need your help to make it happen! _x000d_Any support is appreciated!"/>
    <n v="2000"/>
    <n v="2795"/>
    <x v="0"/>
    <s v="US"/>
    <x v="0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x v="0"/>
    <n v="1278302400"/>
    <n v="1273961999"/>
    <b v="0"/>
    <n v="23"/>
    <b v="1"/>
    <s v="music/pop"/>
    <n v="103"/>
    <n v="44.608699999999999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x v="0"/>
    <n v="1470056614"/>
    <n v="1467464614"/>
    <b v="0"/>
    <n v="77"/>
    <b v="1"/>
    <s v="music/pop"/>
    <n v="101"/>
    <n v="26.14900000000000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x v="0"/>
    <n v="1338824730"/>
    <n v="1336232730"/>
    <b v="0"/>
    <n v="49"/>
    <b v="1"/>
    <s v="music/pop"/>
    <n v="113"/>
    <n v="39.183700000000002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x v="0"/>
    <n v="1425675892"/>
    <n v="1423083892"/>
    <b v="0"/>
    <n v="59"/>
    <b v="1"/>
    <s v="music/pop"/>
    <n v="128"/>
    <n v="45.593200000000003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x v="0"/>
    <n v="1471503540"/>
    <n v="1468852306"/>
    <b v="0"/>
    <n v="113"/>
    <b v="1"/>
    <s v="music/pop"/>
    <n v="202"/>
    <n v="89.247799999999998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x v="0"/>
    <n v="1318802580"/>
    <n v="1316194540"/>
    <b v="0"/>
    <n v="34"/>
    <b v="1"/>
    <s v="music/pop"/>
    <n v="137"/>
    <n v="40.4164999999999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x v="0"/>
    <n v="1334980740"/>
    <n v="1330968347"/>
    <b v="0"/>
    <n v="42"/>
    <b v="1"/>
    <s v="music/pop"/>
    <n v="115"/>
    <n v="82.381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x v="3"/>
    <n v="1460786340"/>
    <n v="1455615976"/>
    <b v="0"/>
    <n v="42"/>
    <b v="1"/>
    <s v="music/pop"/>
    <n v="112"/>
    <n v="159.52379999999999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x v="0"/>
    <n v="1391718671"/>
    <n v="1390509071"/>
    <b v="0"/>
    <n v="49"/>
    <b v="1"/>
    <s v="music/pop"/>
    <n v="118"/>
    <n v="36.244900000000001"/>
    <x v="4"/>
    <s v="pop"/>
    <x v="1678"/>
    <d v="2014-02-06T20:31:11"/>
  </r>
  <r>
    <n v="1679"/>
    <s v="Do You Want to Ride on my Rocket Ship? - An Album Pre-Order"/>
    <s v="Your ticket for an adventure in STEREOPHONIC, INTERSTELLAR  HI-FIDELITY_x000d_w/ your crooning Star-Captain, Jody Mulgrew. Pre-Order Today."/>
    <n v="2000"/>
    <n v="3500"/>
    <x v="0"/>
    <s v="US"/>
    <x v="0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x v="0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x v="0"/>
    <n v="1490752800"/>
    <n v="1486522484"/>
    <b v="0"/>
    <n v="884"/>
    <b v="0"/>
    <s v="music/faith"/>
    <n v="101"/>
    <n v="74.575100000000006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x v="0"/>
    <n v="1492142860"/>
    <n v="1486962460"/>
    <b v="0"/>
    <n v="0"/>
    <b v="0"/>
    <s v="music/faith"/>
    <n v="0"/>
    <s v="no backers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x v="3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x v="0"/>
    <n v="1489775641"/>
    <n v="1487360041"/>
    <b v="0"/>
    <n v="101"/>
    <b v="0"/>
    <s v="music/faith"/>
    <n v="109"/>
    <n v="86.43559999999999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x v="0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x v="5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x v="0"/>
    <n v="1491855300"/>
    <n v="1488935245"/>
    <b v="0"/>
    <n v="39"/>
    <b v="0"/>
    <s v="music/faith"/>
    <n v="31"/>
    <n v="80.128200000000007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x v="0"/>
    <n v="1491738594"/>
    <n v="1489150194"/>
    <b v="0"/>
    <n v="7"/>
    <b v="0"/>
    <s v="music/faith"/>
    <n v="44"/>
    <n v="253.1429"/>
    <x v="4"/>
    <s v="faith"/>
    <x v="1688"/>
    <d v="2017-04-09T11:49:54"/>
  </r>
  <r>
    <n v="1689"/>
    <s v="Fly Away"/>
    <s v="Praising the Living God in the second half of life."/>
    <n v="2400"/>
    <n v="2400"/>
    <x v="3"/>
    <s v="US"/>
    <x v="0"/>
    <n v="1489700230"/>
    <n v="1487111830"/>
    <b v="0"/>
    <n v="14"/>
    <b v="0"/>
    <s v="music/faith"/>
    <n v="100"/>
    <n v="171.42859999999999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x v="0"/>
    <n v="1491470442"/>
    <n v="1488882042"/>
    <b v="0"/>
    <n v="11"/>
    <b v="0"/>
    <s v="music/faith"/>
    <n v="25"/>
    <n v="57.72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x v="0"/>
    <n v="1491181200"/>
    <n v="1488387008"/>
    <b v="0"/>
    <n v="38"/>
    <b v="0"/>
    <s v="music/faith"/>
    <n v="33"/>
    <n v="264.26319999999998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x v="0"/>
    <n v="1490572740"/>
    <n v="1487734667"/>
    <b v="0"/>
    <n v="15"/>
    <b v="0"/>
    <s v="music/faith"/>
    <n v="48"/>
    <n v="159.3333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x v="1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x v="0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x v="0"/>
    <n v="1491786000"/>
    <n v="1488847514"/>
    <b v="0"/>
    <n v="23"/>
    <b v="0"/>
    <s v="music/faith"/>
    <n v="12"/>
    <n v="61.08700000000000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x v="0"/>
    <n v="1491007211"/>
    <n v="1488418811"/>
    <b v="0"/>
    <n v="0"/>
    <b v="0"/>
    <s v="music/faith"/>
    <n v="0"/>
    <s v="no backers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x v="0"/>
    <n v="1491781648"/>
    <n v="1489193248"/>
    <b v="0"/>
    <n v="22"/>
    <b v="0"/>
    <s v="music/faith"/>
    <n v="20"/>
    <n v="114.8182"/>
    <x v="4"/>
    <s v="faith"/>
    <x v="1697"/>
    <d v="2017-04-09T23:47:28"/>
  </r>
  <r>
    <n v="1698"/>
    <s v="I'M For Peace Music Ministry By R.Gerald's IMFP SOCIETY"/>
    <s v="This Music is a Powerful Tool / Ministry to the mindset_x000d_of Global Christianity in an Artistic &amp; innovative Musical_x000d_Format_ Album &amp; Tour"/>
    <n v="125000"/>
    <n v="0"/>
    <x v="3"/>
    <s v="US"/>
    <x v="0"/>
    <n v="1490499180"/>
    <n v="1488430760"/>
    <b v="0"/>
    <n v="0"/>
    <b v="0"/>
    <s v="music/faith"/>
    <n v="0"/>
    <s v="no backers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x v="0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x v="0"/>
    <n v="1491019200"/>
    <n v="1488418990"/>
    <b v="0"/>
    <n v="79"/>
    <b v="0"/>
    <s v="music/faith"/>
    <n v="26"/>
    <n v="65.974699999999999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x v="0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x v="0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x v="0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x v="0"/>
    <n v="1424056873"/>
    <n v="1421464873"/>
    <b v="0"/>
    <n v="11"/>
    <b v="0"/>
    <s v="music/faith"/>
    <n v="65"/>
    <n v="118.36360000000001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x v="0"/>
    <n v="1441814400"/>
    <n v="1440807846"/>
    <b v="0"/>
    <n v="0"/>
    <b v="0"/>
    <s v="music/faith"/>
    <n v="0"/>
    <s v="no backers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x v="3"/>
    <n v="1440314472"/>
    <n v="1435130472"/>
    <b v="0"/>
    <n v="0"/>
    <b v="0"/>
    <s v="music/faith"/>
    <n v="0"/>
    <s v="no backers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x v="0"/>
    <n v="1459181895"/>
    <n v="1456593495"/>
    <b v="0"/>
    <n v="9"/>
    <b v="0"/>
    <s v="music/faith"/>
    <n v="10"/>
    <n v="54.11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x v="0"/>
    <n v="1462135706"/>
    <n v="1458679706"/>
    <b v="0"/>
    <n v="0"/>
    <b v="0"/>
    <s v="music/faith"/>
    <n v="0"/>
    <s v="no backers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x v="0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x v="3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x v="0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x v="0"/>
    <n v="1435701353"/>
    <n v="1430517353"/>
    <b v="0"/>
    <n v="0"/>
    <b v="0"/>
    <s v="music/faith"/>
    <n v="0"/>
    <s v="no backers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x v="0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x v="0"/>
    <n v="1430517761"/>
    <n v="1427925761"/>
    <b v="0"/>
    <n v="17"/>
    <b v="0"/>
    <s v="music/faith"/>
    <n v="8"/>
    <n v="115.7059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x v="0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x v="0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x v="0"/>
    <n v="1461211200"/>
    <n v="1459467238"/>
    <b v="0"/>
    <n v="41"/>
    <b v="0"/>
    <s v="music/faith"/>
    <n v="43"/>
    <n v="34.0244"/>
    <x v="4"/>
    <s v="faith"/>
    <x v="1717"/>
    <d v="2016-04-21T04:00:00"/>
  </r>
  <r>
    <n v="1718"/>
    <s v="The Prodigal Son"/>
    <s v="A melody for the galaxy."/>
    <n v="35000"/>
    <n v="75"/>
    <x v="2"/>
    <s v="US"/>
    <x v="0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x v="0"/>
    <n v="1410958191"/>
    <n v="1408366191"/>
    <b v="0"/>
    <n v="3"/>
    <b v="0"/>
    <s v="music/faith"/>
    <n v="1"/>
    <n v="11.666700000000001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x v="0"/>
    <n v="1415562471"/>
    <n v="1412966871"/>
    <b v="0"/>
    <n v="8"/>
    <b v="0"/>
    <s v="music/faith"/>
    <n v="6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x v="0"/>
    <n v="1449831863"/>
    <n v="1447239863"/>
    <b v="0"/>
    <n v="0"/>
    <b v="0"/>
    <s v="music/faith"/>
    <n v="0"/>
    <s v="no backers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x v="0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x v="0"/>
    <n v="1435730400"/>
    <n v="1430855315"/>
    <b v="0"/>
    <n v="3"/>
    <b v="0"/>
    <s v="music/faith"/>
    <n v="7"/>
    <n v="216.66669999999999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x v="0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x v="0"/>
    <n v="1408922049"/>
    <n v="1406330049"/>
    <b v="0"/>
    <n v="9"/>
    <b v="0"/>
    <s v="music/faith"/>
    <n v="10"/>
    <n v="62.22220000000000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x v="0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x v="1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x v="0"/>
    <n v="1445439674"/>
    <n v="1442847674"/>
    <b v="0"/>
    <n v="7"/>
    <b v="0"/>
    <s v="music/faith"/>
    <n v="68"/>
    <n v="122.1429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x v="0"/>
    <n v="1465521306"/>
    <n v="1460337306"/>
    <b v="0"/>
    <n v="0"/>
    <b v="0"/>
    <s v="music/faith"/>
    <n v="0"/>
    <s v="no backers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x v="0"/>
    <n v="1445738783"/>
    <n v="1443146783"/>
    <b v="0"/>
    <n v="0"/>
    <b v="0"/>
    <s v="music/faith"/>
    <n v="0"/>
    <s v="no backers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x v="0"/>
    <n v="1434034800"/>
    <n v="1432849552"/>
    <b v="0"/>
    <n v="0"/>
    <b v="0"/>
    <s v="music/faith"/>
    <n v="0"/>
    <s v="no backers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x v="0"/>
    <n v="1452920400"/>
    <n v="1447777481"/>
    <b v="0"/>
    <n v="0"/>
    <b v="0"/>
    <s v="music/faith"/>
    <n v="0"/>
    <s v="no backers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x v="0"/>
    <n v="1473802200"/>
    <n v="1472746374"/>
    <b v="0"/>
    <n v="0"/>
    <b v="0"/>
    <s v="music/faith"/>
    <n v="0"/>
    <s v="no backers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x v="0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x v="0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x v="0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x v="0"/>
    <n v="1437432392"/>
    <n v="1434840392"/>
    <b v="0"/>
    <n v="15"/>
    <b v="0"/>
    <s v="music/faith"/>
    <n v="21"/>
    <n v="56.666699999999999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x v="0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x v="0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x v="0"/>
    <n v="1437075422"/>
    <n v="1434483422"/>
    <b v="0"/>
    <n v="0"/>
    <b v="0"/>
    <s v="music/faith"/>
    <n v="0"/>
    <s v="no backers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x v="1"/>
    <n v="1433948671"/>
    <n v="1430060671"/>
    <b v="0"/>
    <n v="52"/>
    <b v="1"/>
    <s v="photography/photobooks"/>
    <n v="111"/>
    <n v="25.57689999999999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x v="0"/>
    <n v="1483822800"/>
    <n v="1481058170"/>
    <b v="0"/>
    <n v="34"/>
    <b v="1"/>
    <s v="photography/photobooks"/>
    <n v="109"/>
    <n v="63.9705999999999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x v="0"/>
    <n v="1472270340"/>
    <n v="1470348775"/>
    <b v="0"/>
    <n v="67"/>
    <b v="1"/>
    <s v="photography/photobooks"/>
    <n v="100"/>
    <n v="89.925399999999996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x v="1"/>
    <n v="1425821477"/>
    <n v="1421937077"/>
    <b v="0"/>
    <n v="70"/>
    <b v="1"/>
    <s v="photography/photobooks"/>
    <n v="118"/>
    <n v="93.07139999999999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x v="0"/>
    <n v="1482372000"/>
    <n v="1479276838"/>
    <b v="0"/>
    <n v="89"/>
    <b v="1"/>
    <s v="photography/photobooks"/>
    <n v="114"/>
    <n v="89.674199999999999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x v="0"/>
    <n v="1479952800"/>
    <n v="1477368867"/>
    <b v="0"/>
    <n v="107"/>
    <b v="1"/>
    <s v="photography/photobooks"/>
    <n v="148"/>
    <n v="207.61680000000001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x v="1"/>
    <n v="1447426800"/>
    <n v="1444904830"/>
    <b v="0"/>
    <n v="159"/>
    <b v="1"/>
    <s v="photography/photobooks"/>
    <n v="105"/>
    <n v="59.408799999999999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x v="5"/>
    <n v="1441234143"/>
    <n v="1438642143"/>
    <b v="0"/>
    <n v="181"/>
    <b v="1"/>
    <s v="photography/photobooks"/>
    <n v="130"/>
    <n v="358.97239999999999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x v="3"/>
    <n v="1488394800"/>
    <n v="1485213921"/>
    <b v="0"/>
    <n v="131"/>
    <b v="1"/>
    <s v="photography/photobooks"/>
    <n v="123"/>
    <n v="94.736599999999996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x v="0"/>
    <n v="1461096304"/>
    <n v="1458936304"/>
    <b v="0"/>
    <n v="125"/>
    <b v="1"/>
    <s v="photography/photobooks"/>
    <n v="20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x v="0"/>
    <n v="1426787123"/>
    <n v="1424198723"/>
    <b v="0"/>
    <n v="61"/>
    <b v="1"/>
    <s v="photography/photobooks"/>
    <n v="103"/>
    <n v="168.6885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x v="1"/>
    <n v="1476425082"/>
    <n v="1473833082"/>
    <b v="0"/>
    <n v="90"/>
    <b v="1"/>
    <s v="photography/photobooks"/>
    <n v="260"/>
    <n v="34.688899999999997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x v="7"/>
    <n v="1458579568"/>
    <n v="1455991168"/>
    <b v="0"/>
    <n v="35"/>
    <b v="1"/>
    <s v="photography/photobooks"/>
    <n v="108"/>
    <n v="462.8571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x v="5"/>
    <n v="1428091353"/>
    <n v="1425502953"/>
    <b v="0"/>
    <n v="90"/>
    <b v="1"/>
    <s v="photography/photobooks"/>
    <n v="111"/>
    <n v="104.38890000000001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x v="0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x v="0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x v="0"/>
    <n v="1485631740"/>
    <n v="1483041083"/>
    <b v="0"/>
    <n v="14"/>
    <b v="1"/>
    <s v="photography/photobooks"/>
    <n v="116"/>
    <n v="414.28570000000002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x v="0"/>
    <n v="1468536992"/>
    <n v="1463352992"/>
    <b v="0"/>
    <n v="27"/>
    <b v="1"/>
    <s v="photography/photobooks"/>
    <n v="115"/>
    <n v="42.481499999999997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x v="0"/>
    <n v="1427309629"/>
    <n v="1425585229"/>
    <b v="0"/>
    <n v="49"/>
    <b v="1"/>
    <s v="photography/photobooks"/>
    <n v="107"/>
    <n v="108.77549999999999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x v="0"/>
    <n v="1456416513"/>
    <n v="1454688513"/>
    <b v="0"/>
    <n v="102"/>
    <b v="1"/>
    <s v="photography/photobooks"/>
    <n v="165"/>
    <n v="81.097999999999999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x v="1"/>
    <n v="1442065060"/>
    <n v="1437745060"/>
    <b v="0"/>
    <n v="3"/>
    <b v="1"/>
    <s v="photography/photobooks"/>
    <n v="155"/>
    <n v="51.666699999999999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x v="0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x v="0"/>
    <n v="1477255840"/>
    <n v="1474663840"/>
    <b v="0"/>
    <n v="118"/>
    <b v="1"/>
    <s v="photography/photobooks"/>
    <n v="102"/>
    <n v="103.6356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x v="1"/>
    <n v="1407065979"/>
    <n v="1404560379"/>
    <b v="1"/>
    <n v="39"/>
    <b v="0"/>
    <s v="photography/photobooks"/>
    <n v="20"/>
    <n v="55.2821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x v="0"/>
    <n v="1407972712"/>
    <n v="1405380712"/>
    <b v="1"/>
    <n v="103"/>
    <b v="0"/>
    <s v="photography/photobooks"/>
    <n v="59"/>
    <n v="72.169700000000006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x v="2"/>
    <n v="1408999088"/>
    <n v="1407184688"/>
    <b v="1"/>
    <n v="0"/>
    <b v="0"/>
    <s v="photography/photobooks"/>
    <n v="0"/>
    <s v="no backers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x v="0"/>
    <n v="1407080884"/>
    <n v="1404488884"/>
    <b v="1"/>
    <n v="39"/>
    <b v="0"/>
    <s v="photography/photobooks"/>
    <n v="46"/>
    <n v="58.615400000000001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x v="0"/>
    <n v="1411824444"/>
    <n v="1406640444"/>
    <b v="1"/>
    <n v="15"/>
    <b v="0"/>
    <s v="photography/photobooks"/>
    <n v="4"/>
    <n v="12.466699999999999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x v="0"/>
    <n v="1421177959"/>
    <n v="1418585959"/>
    <b v="1"/>
    <n v="22"/>
    <b v="0"/>
    <s v="photography/photobooks"/>
    <n v="3"/>
    <n v="49.136400000000002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x v="0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x v="1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x v="1"/>
    <n v="1404666836"/>
    <n v="1399482836"/>
    <b v="1"/>
    <n v="19"/>
    <b v="0"/>
    <s v="photography/photobooks"/>
    <n v="16"/>
    <n v="45.157899999999998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x v="0"/>
    <n v="1421691298"/>
    <n v="1417803298"/>
    <b v="1"/>
    <n v="19"/>
    <b v="0"/>
    <s v="photography/photobooks"/>
    <n v="6"/>
    <n v="98.789500000000004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x v="0"/>
    <n v="1417273140"/>
    <n v="1413609292"/>
    <b v="1"/>
    <n v="13"/>
    <b v="0"/>
    <s v="photography/photobooks"/>
    <n v="46"/>
    <n v="88.30769999999999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x v="0"/>
    <n v="1414193160"/>
    <n v="1410305160"/>
    <b v="1"/>
    <n v="124"/>
    <b v="0"/>
    <s v="photography/photobooks"/>
    <n v="65"/>
    <n v="170.62899999999999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x v="1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x v="3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x v="0"/>
    <n v="1427485395"/>
    <n v="1423600995"/>
    <b v="1"/>
    <n v="15"/>
    <b v="0"/>
    <s v="photography/photobooks"/>
    <n v="2"/>
    <n v="66.333299999999994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x v="0"/>
    <n v="1472834180"/>
    <n v="1470242180"/>
    <b v="1"/>
    <n v="38"/>
    <b v="0"/>
    <s v="photography/photobooks"/>
    <n v="36"/>
    <n v="104.8947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x v="0"/>
    <n v="1467469510"/>
    <n v="1462285510"/>
    <b v="1"/>
    <n v="152"/>
    <b v="0"/>
    <s v="photography/photobooks"/>
    <n v="40"/>
    <n v="78.440799999999996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x v="0"/>
    <n v="1473950945"/>
    <n v="1471272545"/>
    <b v="1"/>
    <n v="24"/>
    <b v="0"/>
    <s v="photography/photobooks"/>
    <n v="26"/>
    <n v="59.041699999999999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x v="0"/>
    <n v="1456062489"/>
    <n v="1453211289"/>
    <b v="1"/>
    <n v="76"/>
    <b v="0"/>
    <s v="photography/photobooks"/>
    <n v="15"/>
    <n v="71.342100000000002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x v="0"/>
    <n v="1432248478"/>
    <n v="1429656478"/>
    <b v="1"/>
    <n v="185"/>
    <b v="0"/>
    <s v="photography/photobooks"/>
    <n v="24"/>
    <n v="51.22699999999999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x v="0"/>
    <n v="1422674700"/>
    <n v="1419954240"/>
    <b v="1"/>
    <n v="33"/>
    <b v="0"/>
    <s v="photography/photobooks"/>
    <n v="40"/>
    <n v="60.24240000000000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x v="0"/>
    <n v="1413417600"/>
    <n v="1410750855"/>
    <b v="1"/>
    <n v="108"/>
    <b v="0"/>
    <s v="photography/photobooks"/>
    <n v="20"/>
    <n v="44.935200000000002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x v="3"/>
    <n v="1418649177"/>
    <n v="1416057177"/>
    <b v="1"/>
    <n v="29"/>
    <b v="0"/>
    <s v="photography/photobooks"/>
    <n v="48"/>
    <n v="31.20690000000000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x v="0"/>
    <n v="1428158637"/>
    <n v="1425570237"/>
    <b v="1"/>
    <n v="24"/>
    <b v="0"/>
    <s v="photography/photobooks"/>
    <n v="15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x v="1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x v="0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x v="0"/>
    <n v="1423152678"/>
    <n v="1420560678"/>
    <b v="1"/>
    <n v="15"/>
    <b v="0"/>
    <s v="photography/photobooks"/>
    <n v="5"/>
    <n v="109.066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x v="1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x v="0"/>
    <n v="1439189940"/>
    <n v="1435970682"/>
    <b v="1"/>
    <n v="139"/>
    <b v="0"/>
    <s v="photography/photobooks"/>
    <n v="61"/>
    <n v="109.9353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x v="2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x v="0"/>
    <n v="1423660422"/>
    <n v="1420636422"/>
    <b v="1"/>
    <n v="18"/>
    <b v="0"/>
    <s v="photography/photobooks"/>
    <n v="11"/>
    <n v="55.388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x v="3"/>
    <n v="1476460800"/>
    <n v="1473922541"/>
    <b v="1"/>
    <n v="81"/>
    <b v="0"/>
    <s v="photography/photobooks"/>
    <n v="39"/>
    <n v="133.9011999999999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x v="1"/>
    <n v="1469356366"/>
    <n v="1464172366"/>
    <b v="1"/>
    <n v="86"/>
    <b v="0"/>
    <s v="photography/photobooks"/>
    <n v="22"/>
    <n v="48.720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x v="0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x v="0"/>
    <n v="1454572233"/>
    <n v="1449388233"/>
    <b v="1"/>
    <n v="37"/>
    <b v="0"/>
    <s v="photography/photobooks"/>
    <n v="14"/>
    <n v="58.972999999999999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x v="1"/>
    <n v="1415740408"/>
    <n v="1414008808"/>
    <b v="1"/>
    <n v="6"/>
    <b v="0"/>
    <s v="photography/photobooks"/>
    <n v="2"/>
    <n v="11.638299999999999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x v="1"/>
    <n v="1476109970"/>
    <n v="1473517970"/>
    <b v="1"/>
    <n v="113"/>
    <b v="0"/>
    <s v="photography/photobooks"/>
    <n v="20"/>
    <n v="83.716800000000006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x v="1"/>
    <n v="1450181400"/>
    <n v="1447429868"/>
    <b v="1"/>
    <n v="37"/>
    <b v="0"/>
    <s v="photography/photobooks"/>
    <n v="14"/>
    <n v="63.648600000000002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x v="3"/>
    <n v="1435442340"/>
    <n v="1433416830"/>
    <b v="1"/>
    <n v="18"/>
    <b v="0"/>
    <s v="photography/photobooks"/>
    <n v="48"/>
    <n v="94.277799999999999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x v="0"/>
    <n v="1423878182"/>
    <n v="1421199782"/>
    <b v="1"/>
    <n v="75"/>
    <b v="0"/>
    <s v="photography/photobooks"/>
    <n v="31"/>
    <n v="71.866699999999994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x v="0"/>
    <n v="1447521404"/>
    <n v="1444061804"/>
    <b v="1"/>
    <n v="52"/>
    <b v="0"/>
    <s v="photography/photobooks"/>
    <n v="35"/>
    <n v="104.8462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x v="3"/>
    <n v="1443808800"/>
    <n v="1441048658"/>
    <b v="1"/>
    <n v="122"/>
    <b v="0"/>
    <s v="photography/photobooks"/>
    <n v="36"/>
    <n v="67.139300000000006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x v="1"/>
    <n v="1412090349"/>
    <n v="1409066349"/>
    <b v="1"/>
    <n v="8"/>
    <b v="0"/>
    <s v="photography/photobooks"/>
    <n v="3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x v="0"/>
    <n v="1411868313"/>
    <n v="1409276313"/>
    <b v="1"/>
    <n v="8"/>
    <b v="0"/>
    <s v="photography/photobooks"/>
    <n v="11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x v="0"/>
    <n v="1486830030"/>
    <n v="1483806030"/>
    <b v="1"/>
    <n v="96"/>
    <b v="0"/>
    <s v="photography/photobooks"/>
    <n v="41"/>
    <n v="120.77079999999999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x v="5"/>
    <n v="1425246439"/>
    <n v="1422222439"/>
    <b v="1"/>
    <n v="9"/>
    <b v="0"/>
    <s v="photography/photobooks"/>
    <n v="11"/>
    <n v="42.22220000000000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x v="0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x v="0"/>
    <n v="1414123200"/>
    <n v="1408962270"/>
    <b v="0"/>
    <n v="26"/>
    <b v="0"/>
    <s v="photography/photobooks"/>
    <n v="0"/>
    <n v="1.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x v="1"/>
    <n v="1467531536"/>
    <n v="1464939536"/>
    <b v="0"/>
    <n v="23"/>
    <b v="0"/>
    <s v="photography/photobooks"/>
    <n v="13"/>
    <n v="37.608699999999999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x v="1"/>
    <n v="1407532812"/>
    <n v="1404940812"/>
    <b v="0"/>
    <n v="0"/>
    <b v="0"/>
    <s v="photography/photobooks"/>
    <n v="0"/>
    <s v="no backers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x v="1"/>
    <n v="1425108736"/>
    <n v="1422516736"/>
    <b v="0"/>
    <n v="140"/>
    <b v="0"/>
    <s v="photography/photobooks"/>
    <n v="49"/>
    <n v="42.1571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x v="0"/>
    <n v="1435787137"/>
    <n v="1434577537"/>
    <b v="0"/>
    <n v="0"/>
    <b v="0"/>
    <s v="photography/photobooks"/>
    <n v="0"/>
    <s v="no backers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x v="11"/>
    <n v="1469473200"/>
    <n v="1467061303"/>
    <b v="0"/>
    <n v="6"/>
    <b v="0"/>
    <s v="photography/photobooks"/>
    <n v="2"/>
    <n v="84.833299999999994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x v="0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x v="0"/>
    <n v="1428035850"/>
    <n v="1425447450"/>
    <b v="0"/>
    <n v="0"/>
    <b v="0"/>
    <s v="photography/photobooks"/>
    <n v="0"/>
    <s v="no backers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x v="0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x v="0"/>
    <n v="1427850090"/>
    <n v="1425261690"/>
    <b v="0"/>
    <n v="8"/>
    <b v="0"/>
    <s v="photography/photobooks"/>
    <n v="7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x v="0"/>
    <n v="1330760367"/>
    <n v="1326872367"/>
    <b v="0"/>
    <n v="57"/>
    <b v="1"/>
    <s v="music/rock"/>
    <n v="135"/>
    <n v="59.162300000000002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x v="5"/>
    <n v="1391194860"/>
    <n v="1388084862"/>
    <b v="0"/>
    <n v="11"/>
    <b v="1"/>
    <s v="music/rock"/>
    <n v="100"/>
    <n v="27.27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x v="0"/>
    <n v="1351095976"/>
    <n v="1348503976"/>
    <b v="0"/>
    <n v="33"/>
    <b v="1"/>
    <s v="music/rock"/>
    <n v="116"/>
    <n v="24.575800000000001"/>
    <x v="4"/>
    <s v="rock"/>
    <x v="1823"/>
    <d v="2012-10-24T16:26:16"/>
  </r>
  <r>
    <n v="1824"/>
    <s v="Tin Man's Broken Wisdom Fund"/>
    <s v="cd fund raiser"/>
    <n v="3000"/>
    <n v="3002"/>
    <x v="0"/>
    <s v="US"/>
    <x v="0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x v="0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x v="0"/>
    <n v="1392675017"/>
    <n v="1390083017"/>
    <b v="0"/>
    <n v="38"/>
    <b v="1"/>
    <s v="music/rock"/>
    <n v="101"/>
    <n v="53.157899999999998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x v="0"/>
    <n v="1299138561"/>
    <n v="1294818561"/>
    <b v="0"/>
    <n v="96"/>
    <b v="1"/>
    <s v="music/rock"/>
    <n v="101"/>
    <n v="83.885400000000004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x v="0"/>
    <n v="1399672800"/>
    <n v="1396906530"/>
    <b v="0"/>
    <n v="48"/>
    <b v="1"/>
    <s v="music/rock"/>
    <n v="100"/>
    <n v="417.3333000000000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x v="0"/>
    <n v="1295647200"/>
    <n v="1291428371"/>
    <b v="0"/>
    <n v="33"/>
    <b v="1"/>
    <s v="music/rock"/>
    <n v="167"/>
    <n v="75.765199999999993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x v="0"/>
    <n v="1393259107"/>
    <n v="1390667107"/>
    <b v="0"/>
    <n v="226"/>
    <b v="1"/>
    <s v="music/rock"/>
    <n v="102"/>
    <n v="67.38939999999999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x v="0"/>
    <n v="1336866863"/>
    <n v="1335570863"/>
    <b v="0"/>
    <n v="14"/>
    <b v="1"/>
    <s v="music/rock"/>
    <n v="103"/>
    <n v="73.571399999999997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x v="0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x v="0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x v="0"/>
    <n v="1422140895"/>
    <n v="1418684895"/>
    <b v="0"/>
    <n v="90"/>
    <b v="1"/>
    <s v="music/rock"/>
    <n v="118"/>
    <n v="131.16669999999999"/>
    <x v="4"/>
    <s v="rock"/>
    <x v="1834"/>
    <d v="2015-01-24T23:08:15"/>
  </r>
  <r>
    <n v="1835"/>
    <s v="DIRTY LITTLE REBEL EP"/>
    <s v="WE ARE A HARD ROCK/PUNK BAND SEEKING FUNDS TO RECORD A NEW EP. _x000d__x000d_https://www.reverbnation.com/dirtylittlerebel"/>
    <n v="500"/>
    <n v="520"/>
    <x v="0"/>
    <s v="GB"/>
    <x v="1"/>
    <n v="1459439471"/>
    <n v="1456851071"/>
    <b v="0"/>
    <n v="11"/>
    <b v="1"/>
    <s v="music/rock"/>
    <n v="104"/>
    <n v="47.27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x v="0"/>
    <n v="1361129129"/>
    <n v="1359660329"/>
    <b v="0"/>
    <n v="55"/>
    <b v="1"/>
    <s v="music/rock"/>
    <n v="200"/>
    <n v="182.12729999999999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x v="0"/>
    <n v="1332029335"/>
    <n v="1326848935"/>
    <b v="0"/>
    <n v="30"/>
    <b v="1"/>
    <s v="music/rock"/>
    <n v="307"/>
    <n v="61.366700000000002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x v="0"/>
    <n v="1317438000"/>
    <n v="1314989557"/>
    <b v="0"/>
    <n v="28"/>
    <b v="1"/>
    <s v="music/rock"/>
    <n v="100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x v="0"/>
    <n v="1475342382"/>
    <n v="1472750382"/>
    <b v="0"/>
    <n v="45"/>
    <b v="1"/>
    <s v="music/rock"/>
    <n v="205"/>
    <n v="45.622199999999999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x v="0"/>
    <n v="1367902740"/>
    <n v="1366251510"/>
    <b v="0"/>
    <n v="13"/>
    <b v="1"/>
    <s v="music/rock"/>
    <n v="109"/>
    <n v="75.384600000000006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x v="0"/>
    <n v="1400561940"/>
    <n v="1397679445"/>
    <b v="0"/>
    <n v="40"/>
    <b v="1"/>
    <s v="music/rock"/>
    <n v="102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x v="0"/>
    <n v="1425275940"/>
    <n v="1422371381"/>
    <b v="0"/>
    <n v="21"/>
    <b v="1"/>
    <s v="music/rock"/>
    <n v="125"/>
    <n v="119.28570000000001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x v="0"/>
    <n v="1298245954"/>
    <n v="1295653954"/>
    <b v="0"/>
    <n v="134"/>
    <b v="1"/>
    <s v="music/rock"/>
    <n v="124"/>
    <n v="92.541899999999998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x v="0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d__x000d_Our Kickstarter Supporters get FIRST DIBS!_x000d__x000d_Here's our latest single release and a package deal you cannot ignore!"/>
    <n v="1000"/>
    <n v="1000"/>
    <x v="0"/>
    <s v="US"/>
    <x v="0"/>
    <n v="1466139300"/>
    <n v="1464854398"/>
    <b v="0"/>
    <n v="19"/>
    <b v="1"/>
    <s v="music/rock"/>
    <n v="100"/>
    <n v="52.631599999999999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x v="0"/>
    <n v="1355585777"/>
    <n v="1352993777"/>
    <b v="0"/>
    <n v="209"/>
    <b v="1"/>
    <s v="music/rock"/>
    <n v="138"/>
    <n v="98.990399999999994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x v="0"/>
    <n v="1429594832"/>
    <n v="1427780432"/>
    <b v="0"/>
    <n v="38"/>
    <b v="1"/>
    <s v="music/rock"/>
    <n v="121"/>
    <n v="79.526300000000006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x v="0"/>
    <n v="1312095540"/>
    <n v="1306608888"/>
    <b v="0"/>
    <n v="24"/>
    <b v="1"/>
    <s v="music/rock"/>
    <n v="107"/>
    <n v="134.2083000000000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x v="0"/>
    <n v="1350505059"/>
    <n v="1347913059"/>
    <b v="0"/>
    <n v="8"/>
    <b v="1"/>
    <s v="music/rock"/>
    <n v="100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x v="0"/>
    <n v="1405033300"/>
    <n v="1402441300"/>
    <b v="0"/>
    <n v="179"/>
    <b v="1"/>
    <s v="music/rock"/>
    <n v="102"/>
    <n v="51.044699999999999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x v="0"/>
    <n v="1406509200"/>
    <n v="1404769538"/>
    <b v="0"/>
    <n v="26"/>
    <b v="1"/>
    <s v="music/rock"/>
    <n v="100"/>
    <n v="50.038499999999999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x v="0"/>
    <n v="1429920000"/>
    <n v="1426703452"/>
    <b v="0"/>
    <n v="131"/>
    <b v="1"/>
    <s v="music/rock"/>
    <n v="117"/>
    <n v="133.93129999999999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x v="0"/>
    <n v="1352860017"/>
    <n v="1348536417"/>
    <b v="0"/>
    <n v="14"/>
    <b v="1"/>
    <s v="music/rock"/>
    <n v="102"/>
    <n v="58.21430000000000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x v="0"/>
    <n v="1369355437"/>
    <n v="1366763437"/>
    <b v="0"/>
    <n v="174"/>
    <b v="1"/>
    <s v="music/rock"/>
    <n v="102"/>
    <n v="88.037599999999998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x v="5"/>
    <n v="1389012940"/>
    <n v="1385124940"/>
    <b v="0"/>
    <n v="191"/>
    <b v="1"/>
    <s v="music/rock"/>
    <n v="154"/>
    <n v="70.576800000000006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x v="0"/>
    <n v="1405715472"/>
    <n v="1403901072"/>
    <b v="0"/>
    <n v="38"/>
    <b v="1"/>
    <s v="music/rock"/>
    <n v="101"/>
    <n v="53.28949999999999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x v="0"/>
    <n v="1410546413"/>
    <n v="1407954413"/>
    <b v="0"/>
    <n v="22"/>
    <b v="1"/>
    <s v="music/rock"/>
    <n v="100"/>
    <n v="136.36359999999999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x v="0"/>
    <n v="1324014521"/>
    <n v="1318826921"/>
    <b v="0"/>
    <n v="149"/>
    <b v="1"/>
    <s v="music/rock"/>
    <n v="109"/>
    <n v="40.5473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x v="0"/>
    <n v="1316716129"/>
    <n v="1314124129"/>
    <b v="0"/>
    <n v="56"/>
    <b v="1"/>
    <s v="music/rock"/>
    <n v="132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x v="0"/>
    <n v="1391706084"/>
    <n v="1389891684"/>
    <b v="0"/>
    <n v="19"/>
    <b v="1"/>
    <s v="music/rock"/>
    <n v="133"/>
    <n v="52.684199999999997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x v="1"/>
    <n v="1422256341"/>
    <n v="1419664341"/>
    <b v="0"/>
    <n v="0"/>
    <b v="0"/>
    <s v="games/mobile games"/>
    <n v="0"/>
    <s v="no backers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x v="0"/>
    <n v="1488958200"/>
    <n v="1484912974"/>
    <b v="0"/>
    <n v="16"/>
    <b v="0"/>
    <s v="games/mobile games"/>
    <n v="8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x v="0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x v="0"/>
    <n v="1399223500"/>
    <n v="1396631500"/>
    <b v="0"/>
    <n v="48"/>
    <b v="0"/>
    <s v="games/mobile games"/>
    <n v="43"/>
    <n v="58.083300000000001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x v="1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x v="0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x v="0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x v="0"/>
    <n v="1450166340"/>
    <n v="1448044925"/>
    <b v="0"/>
    <n v="17"/>
    <b v="0"/>
    <s v="games/mobile games"/>
    <n v="5"/>
    <n v="71.588200000000001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x v="0"/>
    <n v="1483488249"/>
    <n v="1480896249"/>
    <b v="0"/>
    <n v="0"/>
    <b v="0"/>
    <s v="games/mobile games"/>
    <n v="0"/>
    <s v="no backers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x v="0"/>
    <n v="1454213820"/>
    <n v="1451723535"/>
    <b v="0"/>
    <n v="11"/>
    <b v="0"/>
    <s v="games/mobile games"/>
    <n v="10"/>
    <n v="32.818199999999997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x v="0"/>
    <n v="1416512901"/>
    <n v="1413053301"/>
    <b v="0"/>
    <n v="95"/>
    <b v="0"/>
    <s v="games/mobile games"/>
    <n v="72"/>
    <n v="49.1158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x v="0"/>
    <n v="1435633602"/>
    <n v="1433041602"/>
    <b v="0"/>
    <n v="13"/>
    <b v="0"/>
    <s v="games/mobile games"/>
    <n v="1"/>
    <n v="16.307700000000001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x v="5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x v="0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x v="0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x v="2"/>
    <n v="1402901405"/>
    <n v="1400309405"/>
    <b v="0"/>
    <n v="0"/>
    <b v="0"/>
    <s v="games/mobile games"/>
    <n v="0"/>
    <s v="no backers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x v="0"/>
    <n v="1425170525"/>
    <n v="1422664925"/>
    <b v="0"/>
    <n v="0"/>
    <b v="0"/>
    <s v="games/mobile games"/>
    <n v="0"/>
    <s v="no backers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x v="2"/>
    <n v="1402618355"/>
    <n v="1400026355"/>
    <b v="0"/>
    <n v="0"/>
    <b v="0"/>
    <s v="games/mobile games"/>
    <n v="0"/>
    <s v="no backers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x v="3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x v="1"/>
    <n v="1459341380"/>
    <n v="1456839380"/>
    <b v="0"/>
    <n v="24"/>
    <b v="0"/>
    <s v="games/mobile games"/>
    <n v="20"/>
    <n v="41.833300000000001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x v="0"/>
    <n v="1425955189"/>
    <n v="1423366789"/>
    <b v="0"/>
    <n v="70"/>
    <b v="1"/>
    <s v="music/indie rock"/>
    <n v="173"/>
    <n v="49.338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x v="0"/>
    <n v="1341964080"/>
    <n v="1339109212"/>
    <b v="0"/>
    <n v="81"/>
    <b v="1"/>
    <s v="music/indie rock"/>
    <n v="101"/>
    <n v="41.728400000000001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x v="0"/>
    <n v="1333921508"/>
    <n v="1331333108"/>
    <b v="0"/>
    <n v="32"/>
    <b v="1"/>
    <s v="music/indie rock"/>
    <n v="105"/>
    <n v="32.71880000000000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x v="0"/>
    <n v="1354017600"/>
    <n v="1350967535"/>
    <b v="0"/>
    <n v="26"/>
    <b v="1"/>
    <s v="music/indie rock"/>
    <n v="135"/>
    <n v="51.961500000000001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x v="0"/>
    <n v="1344636000"/>
    <n v="1341800110"/>
    <b v="0"/>
    <n v="105"/>
    <b v="1"/>
    <s v="music/indie rock"/>
    <n v="116"/>
    <n v="50.685699999999997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x v="0"/>
    <n v="1415832338"/>
    <n v="1413236738"/>
    <b v="0"/>
    <n v="29"/>
    <b v="1"/>
    <s v="music/indie rock"/>
    <n v="102"/>
    <n v="42.241399999999999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x v="3"/>
    <n v="1449178200"/>
    <n v="1447614732"/>
    <b v="0"/>
    <n v="8"/>
    <b v="1"/>
    <s v="music/indie rock"/>
    <n v="111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x v="0"/>
    <n v="1275368340"/>
    <n v="1272692732"/>
    <b v="0"/>
    <n v="89"/>
    <b v="1"/>
    <s v="music/indie rock"/>
    <n v="166"/>
    <n v="46.651699999999998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x v="0"/>
    <n v="1363024946"/>
    <n v="1359140546"/>
    <b v="0"/>
    <n v="44"/>
    <b v="1"/>
    <s v="music/indie rock"/>
    <n v="107"/>
    <n v="48.45450000000000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x v="0"/>
    <n v="1355597528"/>
    <n v="1353005528"/>
    <b v="0"/>
    <n v="246"/>
    <b v="1"/>
    <s v="music/indie rock"/>
    <n v="145"/>
    <n v="70.528999999999996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x v="0"/>
    <n v="1279778400"/>
    <n v="1275851354"/>
    <b v="0"/>
    <n v="120"/>
    <b v="1"/>
    <s v="music/indie rock"/>
    <n v="106"/>
    <n v="87.958299999999994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x v="0"/>
    <n v="1307459881"/>
    <n v="1304867881"/>
    <b v="0"/>
    <n v="26"/>
    <b v="1"/>
    <s v="music/indie rock"/>
    <n v="137"/>
    <n v="26.269200000000001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x v="0"/>
    <n v="1302926340"/>
    <n v="1301524585"/>
    <b v="0"/>
    <n v="45"/>
    <b v="1"/>
    <s v="music/indie rock"/>
    <n v="104"/>
    <n v="57.77779999999999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x v="0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x v="0"/>
    <n v="1445363722"/>
    <n v="1442771722"/>
    <b v="0"/>
    <n v="47"/>
    <b v="1"/>
    <s v="music/indie rock"/>
    <n v="102"/>
    <n v="196.3403999999999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x v="0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x v="0"/>
    <n v="1393966800"/>
    <n v="1392040806"/>
    <b v="0"/>
    <n v="183"/>
    <b v="1"/>
    <s v="music/indie rock"/>
    <n v="102"/>
    <n v="35.551900000000003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x v="0"/>
    <n v="1454349600"/>
    <n v="1451277473"/>
    <b v="0"/>
    <n v="21"/>
    <b v="1"/>
    <s v="music/indie rock"/>
    <n v="145"/>
    <n v="68.8095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x v="0"/>
    <n v="1427319366"/>
    <n v="1424730966"/>
    <b v="0"/>
    <n v="42"/>
    <b v="1"/>
    <s v="music/indie rock"/>
    <n v="133"/>
    <n v="28.571400000000001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x v="0"/>
    <n v="1349517540"/>
    <n v="1347137731"/>
    <b v="0"/>
    <n v="54"/>
    <b v="1"/>
    <s v="music/indie rock"/>
    <n v="109"/>
    <n v="50.631700000000002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x v="1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x v="3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x v="0"/>
    <n v="1485541791"/>
    <n v="1480357791"/>
    <b v="0"/>
    <n v="41"/>
    <b v="0"/>
    <s v="technology/gadgets"/>
    <n v="47"/>
    <n v="34.0976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x v="0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x v="0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x v="0"/>
    <n v="1466697983"/>
    <n v="1464105983"/>
    <b v="0"/>
    <n v="99"/>
    <b v="0"/>
    <s v="technology/gadgets"/>
    <n v="43"/>
    <n v="215.95959999999999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x v="0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x v="0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x v="0"/>
    <n v="1414059479"/>
    <n v="1411467479"/>
    <b v="0"/>
    <n v="38"/>
    <b v="0"/>
    <s v="technology/gadgets"/>
    <n v="14"/>
    <n v="129.97370000000001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x v="3"/>
    <n v="1446331500"/>
    <n v="1442531217"/>
    <b v="0"/>
    <n v="285"/>
    <b v="0"/>
    <s v="technology/gadgets"/>
    <n v="39"/>
    <n v="117.4946999999999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x v="4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x v="0"/>
    <n v="1433395560"/>
    <n v="1430803560"/>
    <b v="0"/>
    <n v="42"/>
    <b v="0"/>
    <s v="technology/gadgets"/>
    <n v="59"/>
    <n v="70.595200000000006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x v="1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x v="0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x v="0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x v="0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x v="6"/>
    <n v="1486708133"/>
    <n v="1484116133"/>
    <b v="0"/>
    <n v="70"/>
    <b v="0"/>
    <s v="technology/gadgets"/>
    <n v="53"/>
    <n v="2928.9286000000002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x v="0"/>
    <n v="1407869851"/>
    <n v="1404845851"/>
    <b v="0"/>
    <n v="9"/>
    <b v="0"/>
    <s v="technology/gadgets"/>
    <n v="1"/>
    <n v="28.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x v="0"/>
    <n v="1432069249"/>
    <n v="1429477249"/>
    <b v="0"/>
    <n v="8"/>
    <b v="0"/>
    <s v="technology/gadgets"/>
    <n v="47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x v="1"/>
    <n v="1445468400"/>
    <n v="1443042061"/>
    <b v="0"/>
    <n v="105"/>
    <b v="0"/>
    <s v="technology/gadgets"/>
    <n v="43"/>
    <n v="40.981000000000002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x v="0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x v="0"/>
    <n v="1386828507"/>
    <n v="1384236507"/>
    <b v="0"/>
    <n v="64"/>
    <b v="1"/>
    <s v="music/indie rock"/>
    <n v="116"/>
    <n v="36.10940000000000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x v="0"/>
    <n v="1317099540"/>
    <n v="1313612532"/>
    <b v="0"/>
    <n v="13"/>
    <b v="1"/>
    <s v="music/indie rock"/>
    <n v="241"/>
    <n v="23.1538"/>
    <x v="4"/>
    <s v="indie rock"/>
    <x v="1923"/>
    <d v="2011-09-27T04:59:00"/>
  </r>
  <r>
    <n v="1924"/>
    <s v="The 'Songs from the Bookmark' Sessions"/>
    <s v="We are recording a cd of Songs- About life and love_x000d_from the perspective a conscious country girl_x000d_living in the city."/>
    <n v="3000"/>
    <n v="3432"/>
    <x v="0"/>
    <s v="US"/>
    <x v="0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x v="0"/>
    <n v="1381449600"/>
    <n v="1379540288"/>
    <b v="0"/>
    <n v="52"/>
    <b v="1"/>
    <s v="music/indie rock"/>
    <n v="110"/>
    <n v="31.826899999999998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x v="0"/>
    <n v="1288657560"/>
    <n v="1286319256"/>
    <b v="0"/>
    <n v="107"/>
    <b v="1"/>
    <s v="music/indie rock"/>
    <n v="195"/>
    <n v="27.389600000000002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x v="0"/>
    <n v="1331182740"/>
    <n v="1329856839"/>
    <b v="0"/>
    <n v="11"/>
    <b v="1"/>
    <s v="music/indie rock"/>
    <n v="103"/>
    <n v="56.363599999999998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x v="0"/>
    <n v="1367940794"/>
    <n v="1365348794"/>
    <b v="0"/>
    <n v="34"/>
    <b v="1"/>
    <s v="music/indie rock"/>
    <n v="103"/>
    <n v="77.352900000000005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x v="0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x v="0"/>
    <n v="1373203482"/>
    <n v="1368019482"/>
    <b v="0"/>
    <n v="26"/>
    <b v="1"/>
    <s v="music/indie rock"/>
    <n v="127"/>
    <n v="48.846200000000003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x v="0"/>
    <n v="1337657400"/>
    <n v="1336512309"/>
    <b v="0"/>
    <n v="50"/>
    <b v="1"/>
    <s v="music/indie rock"/>
    <n v="12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x v="0"/>
    <n v="1327433173"/>
    <n v="1325618773"/>
    <b v="0"/>
    <n v="80"/>
    <b v="1"/>
    <s v="music/indie rock"/>
    <n v="107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x v="0"/>
    <n v="1411787307"/>
    <n v="1409195307"/>
    <b v="0"/>
    <n v="110"/>
    <b v="1"/>
    <s v="music/indie rock"/>
    <n v="172"/>
    <n v="94.054500000000004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x v="0"/>
    <n v="1324789200"/>
    <n v="1321649321"/>
    <b v="0"/>
    <n v="77"/>
    <b v="1"/>
    <s v="music/indie rock"/>
    <n v="124"/>
    <n v="80.27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x v="0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x v="0"/>
    <n v="1323151140"/>
    <n v="1320528070"/>
    <b v="0"/>
    <n v="145"/>
    <b v="1"/>
    <s v="music/indie rock"/>
    <n v="117"/>
    <n v="60.268999999999998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x v="0"/>
    <n v="1339732740"/>
    <n v="1338346281"/>
    <b v="0"/>
    <n v="29"/>
    <b v="1"/>
    <s v="music/indie rock"/>
    <n v="187"/>
    <n v="38.740299999999998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x v="0"/>
    <n v="1372741200"/>
    <n v="1370067231"/>
    <b v="0"/>
    <n v="114"/>
    <b v="1"/>
    <s v="music/indie rock"/>
    <n v="116"/>
    <n v="152.54390000000001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x v="0"/>
    <n v="1362955108"/>
    <n v="1360366708"/>
    <b v="0"/>
    <n v="96"/>
    <b v="1"/>
    <s v="music/indie rock"/>
    <n v="111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x v="0"/>
    <n v="1308110340"/>
    <n v="1304770233"/>
    <b v="0"/>
    <n v="31"/>
    <b v="1"/>
    <s v="music/indie rock"/>
    <n v="171"/>
    <n v="35.8387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x v="0"/>
    <n v="1400137131"/>
    <n v="1397545131"/>
    <b v="1"/>
    <n v="4883"/>
    <b v="1"/>
    <s v="technology/hardware"/>
    <n v="126"/>
    <n v="64.570099999999996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x v="0"/>
    <n v="1309809140"/>
    <n v="1302033140"/>
    <b v="1"/>
    <n v="95"/>
    <b v="1"/>
    <s v="technology/hardware"/>
    <n v="138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x v="0"/>
    <n v="1470896916"/>
    <n v="1467008916"/>
    <b v="1"/>
    <n v="2478"/>
    <b v="1"/>
    <s v="technology/hardware"/>
    <n v="1705"/>
    <n v="68.81560000000000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x v="0"/>
    <n v="1398952890"/>
    <n v="1396360890"/>
    <b v="1"/>
    <n v="1789"/>
    <b v="1"/>
    <s v="technology/hardware"/>
    <n v="788"/>
    <n v="176.200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x v="3"/>
    <n v="1436680958"/>
    <n v="1433224958"/>
    <b v="1"/>
    <n v="680"/>
    <b v="1"/>
    <s v="technology/hardware"/>
    <n v="348"/>
    <n v="511.7912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x v="0"/>
    <n v="1397961361"/>
    <n v="1392780961"/>
    <b v="1"/>
    <n v="70"/>
    <b v="1"/>
    <s v="technology/hardware"/>
    <n v="150"/>
    <n v="160.44290000000001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x v="0"/>
    <n v="1258955940"/>
    <n v="1255730520"/>
    <b v="1"/>
    <n v="23"/>
    <b v="1"/>
    <s v="technology/hardware"/>
    <n v="101"/>
    <n v="35.003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x v="0"/>
    <n v="1465232520"/>
    <n v="1460557809"/>
    <b v="1"/>
    <n v="4245"/>
    <b v="1"/>
    <s v="technology/hardware"/>
    <n v="800"/>
    <n v="188.5067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x v="1"/>
    <n v="1404986951"/>
    <n v="1402394951"/>
    <b v="1"/>
    <n v="943"/>
    <b v="1"/>
    <s v="technology/hardware"/>
    <n v="106"/>
    <n v="56.204999999999998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x v="0"/>
    <n v="1303446073"/>
    <n v="1300767673"/>
    <b v="1"/>
    <n v="1876"/>
    <b v="1"/>
    <s v="technology/hardware"/>
    <n v="201"/>
    <n v="51.305399999999999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x v="0"/>
    <n v="1478516737"/>
    <n v="1475921137"/>
    <b v="1"/>
    <n v="834"/>
    <b v="1"/>
    <s v="technology/hardware"/>
    <n v="212"/>
    <n v="127.36450000000001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x v="5"/>
    <n v="1381934015"/>
    <n v="1378737215"/>
    <b v="1"/>
    <n v="682"/>
    <b v="1"/>
    <s v="technology/hardware"/>
    <n v="198"/>
    <n v="101.8553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x v="0"/>
    <n v="1330657200"/>
    <n v="1328158065"/>
    <b v="1"/>
    <n v="147"/>
    <b v="1"/>
    <s v="technology/hardware"/>
    <n v="226"/>
    <n v="230.5577999999999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x v="0"/>
    <n v="1457758800"/>
    <n v="1453730176"/>
    <b v="1"/>
    <n v="415"/>
    <b v="1"/>
    <s v="technology/hardware"/>
    <n v="699"/>
    <n v="842.10599999999999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x v="0"/>
    <n v="1337799600"/>
    <n v="1334989881"/>
    <b v="1"/>
    <n v="290"/>
    <b v="1"/>
    <s v="technology/hardware"/>
    <n v="399"/>
    <n v="577.2758999999999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x v="0"/>
    <n v="1429391405"/>
    <n v="1425507005"/>
    <b v="1"/>
    <n v="365"/>
    <b v="1"/>
    <s v="technology/hardware"/>
    <n v="294"/>
    <n v="483.34249999999997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x v="0"/>
    <n v="1351304513"/>
    <n v="1348712513"/>
    <b v="1"/>
    <n v="660"/>
    <b v="1"/>
    <s v="technology/hardware"/>
    <n v="168"/>
    <n v="76.138499999999993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x v="0"/>
    <n v="1364078561"/>
    <n v="1361490161"/>
    <b v="1"/>
    <n v="1356"/>
    <b v="1"/>
    <s v="technology/hardware"/>
    <n v="1436"/>
    <n v="74.107699999999994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x v="0"/>
    <n v="1412121600"/>
    <n v="1408565860"/>
    <b v="1"/>
    <n v="424"/>
    <b v="1"/>
    <s v="technology/hardware"/>
    <n v="157"/>
    <n v="36.965699999999998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x v="9"/>
    <n v="1419151341"/>
    <n v="1416559341"/>
    <b v="1"/>
    <n v="33"/>
    <b v="1"/>
    <s v="technology/hardware"/>
    <n v="118"/>
    <n v="2500.9697000000001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x v="0"/>
    <n v="1349495940"/>
    <n v="1346042417"/>
    <b v="1"/>
    <n v="1633"/>
    <b v="1"/>
    <s v="technology/hardware"/>
    <n v="1105"/>
    <n v="67.690200000000004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x v="0"/>
    <n v="1400006636"/>
    <n v="1397414636"/>
    <b v="1"/>
    <n v="306"/>
    <b v="1"/>
    <s v="technology/hardware"/>
    <n v="193"/>
    <n v="63.0474000000000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x v="1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x v="3"/>
    <n v="1461306772"/>
    <n v="1458714772"/>
    <b v="1"/>
    <n v="1281"/>
    <b v="1"/>
    <s v="technology/hardware"/>
    <n v="260"/>
    <n v="180.751900000000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x v="0"/>
    <n v="1326330000"/>
    <n v="1324433310"/>
    <b v="1"/>
    <n v="103"/>
    <b v="1"/>
    <s v="technology/hardware"/>
    <n v="262"/>
    <n v="127.32040000000001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x v="0"/>
    <n v="1408021098"/>
    <n v="1405429098"/>
    <b v="1"/>
    <n v="1513"/>
    <b v="1"/>
    <s v="technology/hardware"/>
    <n v="207"/>
    <n v="136.6444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x v="0"/>
    <n v="1398959729"/>
    <n v="1396367729"/>
    <b v="1"/>
    <n v="405"/>
    <b v="1"/>
    <s v="technology/hardware"/>
    <n v="370"/>
    <n v="182.78020000000001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x v="0"/>
    <n v="1480777515"/>
    <n v="1478095515"/>
    <b v="1"/>
    <n v="510"/>
    <b v="1"/>
    <s v="technology/hardware"/>
    <n v="285"/>
    <n v="279.3784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x v="1"/>
    <n v="1470423668"/>
    <n v="1467831668"/>
    <b v="1"/>
    <n v="1887"/>
    <b v="1"/>
    <s v="technology/hardware"/>
    <n v="579"/>
    <n v="61.375700000000002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x v="0"/>
    <n v="1366429101"/>
    <n v="1361248701"/>
    <b v="1"/>
    <n v="701"/>
    <b v="1"/>
    <s v="technology/hardware"/>
    <n v="1132"/>
    <n v="80.72750000000000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x v="0"/>
    <n v="1384488000"/>
    <n v="1381752061"/>
    <b v="1"/>
    <n v="3863"/>
    <b v="1"/>
    <s v="technology/hardware"/>
    <n v="263"/>
    <n v="272.35590000000002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x v="0"/>
    <n v="1353201444"/>
    <n v="1350605844"/>
    <b v="1"/>
    <n v="238"/>
    <b v="1"/>
    <s v="technology/hardware"/>
    <n v="674"/>
    <n v="70.8486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x v="0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x v="1"/>
    <n v="1376899269"/>
    <n v="1371715269"/>
    <b v="1"/>
    <n v="402"/>
    <b v="1"/>
    <s v="technology/hardware"/>
    <n v="375"/>
    <n v="186.81389999999999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x v="0"/>
    <n v="1362938851"/>
    <n v="1360346851"/>
    <b v="1"/>
    <n v="253"/>
    <b v="1"/>
    <s v="technology/hardware"/>
    <n v="209"/>
    <n v="131.989499999999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x v="1"/>
    <n v="1373751325"/>
    <n v="1371159325"/>
    <b v="1"/>
    <n v="473"/>
    <b v="1"/>
    <s v="technology/hardware"/>
    <n v="347"/>
    <n v="29.3108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x v="0"/>
    <n v="1450511940"/>
    <n v="1446527540"/>
    <b v="1"/>
    <n v="821"/>
    <b v="1"/>
    <s v="technology/hardware"/>
    <n v="402"/>
    <n v="245.02440000000001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x v="0"/>
    <n v="1339484400"/>
    <n v="1336627492"/>
    <b v="1"/>
    <n v="388"/>
    <b v="1"/>
    <s v="technology/hardware"/>
    <n v="1027"/>
    <n v="1323.2539999999999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x v="0"/>
    <n v="1447909140"/>
    <n v="1444734146"/>
    <b v="1"/>
    <n v="813"/>
    <b v="1"/>
    <s v="technology/hardware"/>
    <n v="115"/>
    <n v="282.65969999999999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x v="3"/>
    <n v="1459684862"/>
    <n v="1456232462"/>
    <b v="1"/>
    <n v="1945"/>
    <b v="1"/>
    <s v="technology/hardware"/>
    <n v="355"/>
    <n v="91.214399999999998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x v="5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x v="6"/>
    <n v="1480863887"/>
    <n v="1478268287"/>
    <b v="0"/>
    <n v="0"/>
    <b v="0"/>
    <s v="photography/people"/>
    <n v="0"/>
    <s v="no backers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x v="0"/>
    <n v="1472799600"/>
    <n v="1470874618"/>
    <b v="0"/>
    <n v="16"/>
    <b v="0"/>
    <s v="photography/people"/>
    <n v="4"/>
    <n v="88.6875"/>
    <x v="8"/>
    <s v="people"/>
    <x v="1983"/>
    <d v="2016-09-02T07:00:00"/>
  </r>
  <r>
    <n v="1984"/>
    <s v="Love Locks - a photographic journey"/>
    <s v="Does love lasts longer than &quot;Love Locks&quot; ?_x000d__x000d_A photographic journey into the lives of these 'love-locked' couples."/>
    <n v="15000"/>
    <n v="3172"/>
    <x v="2"/>
    <s v="US"/>
    <x v="0"/>
    <n v="1417377481"/>
    <n v="1412189881"/>
    <b v="0"/>
    <n v="7"/>
    <b v="0"/>
    <s v="photography/people"/>
    <n v="21"/>
    <n v="453.1429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x v="1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x v="1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x v="1"/>
    <n v="1425223276"/>
    <n v="1422631276"/>
    <b v="0"/>
    <n v="28"/>
    <b v="0"/>
    <s v="photography/people"/>
    <n v="42"/>
    <n v="83.428600000000003"/>
    <x v="8"/>
    <s v="people"/>
    <x v="1987"/>
    <d v="2015-03-01T15:21:16"/>
  </r>
  <r>
    <n v="1988"/>
    <s v="Phillip Michael Photography"/>
    <s v="Expressing art in an image!"/>
    <n v="6000"/>
    <n v="25"/>
    <x v="2"/>
    <s v="US"/>
    <x v="0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x v="0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x v="0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x v="0"/>
    <n v="1435958786"/>
    <n v="1434144386"/>
    <b v="0"/>
    <n v="3"/>
    <b v="0"/>
    <s v="photography/people"/>
    <n v="7"/>
    <n v="46.666699999999999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x v="0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x v="1"/>
    <n v="1450706837"/>
    <n v="1448114837"/>
    <b v="0"/>
    <n v="0"/>
    <b v="0"/>
    <s v="photography/people"/>
    <n v="0"/>
    <s v="no backers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x v="0"/>
    <n v="1481072942"/>
    <n v="1475885342"/>
    <b v="0"/>
    <n v="0"/>
    <b v="0"/>
    <s v="photography/people"/>
    <n v="0"/>
    <s v="no backers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x v="5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x v="0"/>
    <n v="1405021211"/>
    <n v="1402429211"/>
    <b v="0"/>
    <n v="0"/>
    <b v="0"/>
    <s v="photography/people"/>
    <n v="0"/>
    <s v="no backers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x v="0"/>
    <n v="1409091612"/>
    <n v="1406499612"/>
    <b v="0"/>
    <n v="0"/>
    <b v="0"/>
    <s v="photography/people"/>
    <n v="0"/>
    <s v="no backers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x v="0"/>
    <n v="1406861438"/>
    <n v="1402973438"/>
    <b v="0"/>
    <n v="3"/>
    <b v="0"/>
    <s v="photography/people"/>
    <n v="26"/>
    <n v="218.33330000000001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x v="1"/>
    <n v="1415882108"/>
    <n v="1413286508"/>
    <b v="0"/>
    <n v="7"/>
    <b v="0"/>
    <s v="photography/people"/>
    <n v="1"/>
    <n v="33.71430000000000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x v="5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x v="3"/>
    <n v="1434139200"/>
    <n v="1431406916"/>
    <b v="1"/>
    <n v="1637"/>
    <b v="1"/>
    <s v="technology/hardware"/>
    <n v="382"/>
    <n v="128.387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x v="0"/>
    <n v="1485191143"/>
    <n v="1482599143"/>
    <b v="1"/>
    <n v="1375"/>
    <b v="1"/>
    <s v="technology/hardware"/>
    <n v="217"/>
    <n v="78.834299999999999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x v="0"/>
    <n v="1278111600"/>
    <n v="1276830052"/>
    <b v="1"/>
    <n v="17"/>
    <b v="1"/>
    <s v="technology/hardware"/>
    <n v="312"/>
    <n v="91.764700000000005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x v="0"/>
    <n v="1405002663"/>
    <n v="1402410663"/>
    <b v="1"/>
    <n v="354"/>
    <b v="1"/>
    <s v="technology/hardware"/>
    <n v="234"/>
    <n v="331.10239999999999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x v="0"/>
    <n v="1381895940"/>
    <n v="1379532618"/>
    <b v="1"/>
    <n v="191"/>
    <b v="1"/>
    <s v="technology/hardware"/>
    <n v="124"/>
    <n v="194.2619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x v="0"/>
    <n v="1417611645"/>
    <n v="1414584045"/>
    <b v="1"/>
    <n v="303"/>
    <b v="1"/>
    <s v="technology/hardware"/>
    <n v="248"/>
    <n v="408.9769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x v="0"/>
    <n v="1282622400"/>
    <n v="1276891586"/>
    <b v="1"/>
    <n v="137"/>
    <b v="1"/>
    <s v="technology/hardware"/>
    <n v="116"/>
    <n v="84.459299999999999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x v="0"/>
    <n v="1316442622"/>
    <n v="1312641022"/>
    <b v="1"/>
    <n v="41"/>
    <b v="1"/>
    <s v="technology/hardware"/>
    <n v="117"/>
    <n v="44.853700000000003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x v="3"/>
    <n v="1479890743"/>
    <n v="1476776743"/>
    <b v="1"/>
    <n v="398"/>
    <b v="1"/>
    <s v="technology/hardware"/>
    <n v="305"/>
    <n v="383.36430000000001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x v="0"/>
    <n v="1471564491"/>
    <n v="1468972491"/>
    <b v="1"/>
    <n v="1737"/>
    <b v="1"/>
    <s v="technology/hardware"/>
    <n v="320"/>
    <n v="55.27689999999999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x v="3"/>
    <n v="1452553200"/>
    <n v="1449650173"/>
    <b v="1"/>
    <n v="971"/>
    <b v="1"/>
    <s v="technology/hardware"/>
    <n v="820"/>
    <n v="422.0206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x v="0"/>
    <n v="1423165441"/>
    <n v="1420573441"/>
    <b v="1"/>
    <n v="183"/>
    <b v="1"/>
    <s v="technology/hardware"/>
    <n v="235"/>
    <n v="64.180300000000003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x v="0"/>
    <n v="1468019014"/>
    <n v="1462835014"/>
    <b v="1"/>
    <n v="4562"/>
    <b v="1"/>
    <s v="technology/hardware"/>
    <n v="495"/>
    <n v="173.577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x v="0"/>
    <n v="1364184539"/>
    <n v="1361250539"/>
    <b v="1"/>
    <n v="26457"/>
    <b v="1"/>
    <s v="technology/hardware"/>
    <n v="7814"/>
    <n v="88.601699999999994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x v="0"/>
    <n v="1315602163"/>
    <n v="1313010163"/>
    <b v="1"/>
    <n v="162"/>
    <b v="1"/>
    <s v="technology/hardware"/>
    <n v="113"/>
    <n v="50.222299999999997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x v="0"/>
    <n v="1362863299"/>
    <n v="1360271299"/>
    <b v="1"/>
    <n v="479"/>
    <b v="1"/>
    <s v="technology/hardware"/>
    <n v="922"/>
    <n v="192.388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x v="0"/>
    <n v="1332561600"/>
    <n v="1329873755"/>
    <b v="1"/>
    <n v="426"/>
    <b v="1"/>
    <s v="technology/hardware"/>
    <n v="125"/>
    <n v="73.4168999999999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x v="3"/>
    <n v="1439455609"/>
    <n v="1436863609"/>
    <b v="1"/>
    <n v="450"/>
    <b v="1"/>
    <s v="technology/hardware"/>
    <n v="102"/>
    <n v="147.68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x v="0"/>
    <n v="1474563621"/>
    <n v="1471971621"/>
    <b v="1"/>
    <n v="1780"/>
    <b v="1"/>
    <s v="technology/hardware"/>
    <n v="485"/>
    <n v="108.9685000000000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x v="0"/>
    <n v="1400108640"/>
    <n v="1396923624"/>
    <b v="1"/>
    <n v="122"/>
    <b v="1"/>
    <s v="technology/hardware"/>
    <n v="192"/>
    <n v="23.647500000000001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x v="0"/>
    <n v="1411522897"/>
    <n v="1407634897"/>
    <b v="1"/>
    <n v="95"/>
    <b v="1"/>
    <s v="technology/hardware"/>
    <n v="281"/>
    <n v="147.9473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x v="0"/>
    <n v="1465652372"/>
    <n v="1463060372"/>
    <b v="1"/>
    <n v="325"/>
    <b v="1"/>
    <s v="technology/hardware"/>
    <n v="125"/>
    <n v="385.0369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x v="0"/>
    <n v="1434017153"/>
    <n v="1431425153"/>
    <b v="1"/>
    <n v="353"/>
    <b v="1"/>
    <s v="technology/hardware"/>
    <n v="161"/>
    <n v="457.3908999999999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x v="0"/>
    <n v="1344826800"/>
    <n v="1341875544"/>
    <b v="1"/>
    <n v="105"/>
    <b v="1"/>
    <s v="technology/hardware"/>
    <n v="585"/>
    <n v="222.9905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x v="3"/>
    <n v="1433996746"/>
    <n v="1431404746"/>
    <b v="1"/>
    <n v="729"/>
    <b v="1"/>
    <s v="technology/hardware"/>
    <n v="201"/>
    <n v="220.7407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x v="0"/>
    <n v="1398052740"/>
    <n v="1394127585"/>
    <b v="1"/>
    <n v="454"/>
    <b v="1"/>
    <s v="technology/hardware"/>
    <n v="133"/>
    <n v="73.503900000000002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x v="0"/>
    <n v="1427740319"/>
    <n v="1423855919"/>
    <b v="1"/>
    <n v="539"/>
    <b v="1"/>
    <s v="technology/hardware"/>
    <n v="120"/>
    <n v="223.09649999999999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x v="0"/>
    <n v="1268690100"/>
    <n v="1265493806"/>
    <b v="1"/>
    <n v="79"/>
    <b v="1"/>
    <s v="technology/hardware"/>
    <n v="126"/>
    <n v="47.9114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x v="0"/>
    <n v="1409099481"/>
    <n v="1406507481"/>
    <b v="1"/>
    <n v="94"/>
    <b v="1"/>
    <s v="technology/hardware"/>
    <n v="361"/>
    <n v="96.063800000000001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x v="1"/>
    <n v="1354233296"/>
    <n v="1351641296"/>
    <b v="1"/>
    <n v="625"/>
    <b v="1"/>
    <s v="technology/hardware"/>
    <n v="226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x v="3"/>
    <n v="1420765200"/>
    <n v="1417506853"/>
    <b v="1"/>
    <n v="508"/>
    <b v="1"/>
    <s v="technology/hardware"/>
    <n v="120"/>
    <n v="118.4547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x v="0"/>
    <n v="1481778000"/>
    <n v="1479216874"/>
    <b v="1"/>
    <n v="531"/>
    <b v="1"/>
    <s v="technology/hardware"/>
    <n v="304"/>
    <n v="143.21469999999999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x v="0"/>
    <n v="1398477518"/>
    <n v="1395885518"/>
    <b v="1"/>
    <n v="158"/>
    <b v="1"/>
    <s v="technology/hardware"/>
    <n v="179"/>
    <n v="282.71519999999998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x v="0"/>
    <n v="1430981880"/>
    <n v="1426216033"/>
    <b v="1"/>
    <n v="508"/>
    <b v="1"/>
    <s v="technology/hardware"/>
    <n v="387"/>
    <n v="593.93619999999999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x v="0"/>
    <n v="1450486800"/>
    <n v="1446562807"/>
    <b v="1"/>
    <n v="644"/>
    <b v="1"/>
    <s v="technology/hardware"/>
    <n v="211"/>
    <n v="262.15699999999998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x v="0"/>
    <n v="1399668319"/>
    <n v="1397076319"/>
    <b v="1"/>
    <n v="848"/>
    <b v="1"/>
    <s v="technology/hardware"/>
    <n v="132"/>
    <n v="46.580800000000004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x v="0"/>
    <n v="1388383353"/>
    <n v="1383195753"/>
    <b v="1"/>
    <n v="429"/>
    <b v="1"/>
    <s v="technology/hardware"/>
    <n v="300"/>
    <n v="70.0411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x v="1"/>
    <n v="1372701600"/>
    <n v="1369895421"/>
    <b v="1"/>
    <n v="204"/>
    <b v="1"/>
    <s v="technology/hardware"/>
    <n v="421"/>
    <n v="164.9069000000000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x v="0"/>
    <n v="1480568340"/>
    <n v="1477996325"/>
    <b v="1"/>
    <n v="379"/>
    <b v="1"/>
    <s v="technology/hardware"/>
    <n v="136"/>
    <n v="449.26389999999998"/>
    <x v="2"/>
    <s v="hardware"/>
    <x v="2039"/>
    <d v="2016-12-01T04:59:00"/>
  </r>
  <r>
    <n v="2040"/>
    <s v="Programmable Capacitor"/>
    <s v="4.29 Billion+ Capacitor Combinations._x000d_No Coding Required."/>
    <n v="3000"/>
    <n v="7445.14"/>
    <x v="0"/>
    <s v="US"/>
    <x v="0"/>
    <n v="1384557303"/>
    <n v="1383257703"/>
    <b v="1"/>
    <n v="271"/>
    <b v="1"/>
    <s v="technology/hardware"/>
    <n v="248"/>
    <n v="27.472799999999999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x v="0"/>
    <n v="1478785027"/>
    <n v="1476189427"/>
    <b v="0"/>
    <n v="120"/>
    <b v="1"/>
    <s v="technology/hardware"/>
    <n v="182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x v="0"/>
    <n v="1453481974"/>
    <n v="1448297974"/>
    <b v="0"/>
    <n v="140"/>
    <b v="1"/>
    <s v="technology/hardware"/>
    <n v="124"/>
    <n v="88.23569999999999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x v="0"/>
    <n v="1481432340"/>
    <n v="1476764077"/>
    <b v="0"/>
    <n v="193"/>
    <b v="1"/>
    <s v="technology/hardware"/>
    <n v="506"/>
    <n v="36.3264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x v="0"/>
    <n v="1434212714"/>
    <n v="1431620714"/>
    <b v="0"/>
    <n v="180"/>
    <b v="1"/>
    <s v="technology/hardware"/>
    <n v="108"/>
    <n v="90.177800000000005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x v="0"/>
    <n v="1341799647"/>
    <n v="1339207647"/>
    <b v="0"/>
    <n v="263"/>
    <b v="1"/>
    <s v="technology/hardware"/>
    <n v="819"/>
    <n v="152.62360000000001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x v="0"/>
    <n v="1369282044"/>
    <n v="1366690044"/>
    <b v="0"/>
    <n v="217"/>
    <b v="1"/>
    <s v="technology/hardware"/>
    <n v="121"/>
    <n v="55.8065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x v="2"/>
    <n v="1429228800"/>
    <n v="1426714870"/>
    <b v="0"/>
    <n v="443"/>
    <b v="1"/>
    <s v="technology/hardware"/>
    <n v="103"/>
    <n v="227.85329999999999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x v="0"/>
    <n v="1369323491"/>
    <n v="1366731491"/>
    <b v="0"/>
    <n v="1373"/>
    <b v="1"/>
    <s v="technology/hardware"/>
    <n v="148"/>
    <n v="91.829899999999995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x v="1"/>
    <n v="1386025140"/>
    <n v="1382963963"/>
    <b v="0"/>
    <n v="742"/>
    <b v="1"/>
    <s v="technology/hardware"/>
    <n v="120"/>
    <n v="80.991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x v="0"/>
    <n v="1433036578"/>
    <n v="1429580578"/>
    <b v="0"/>
    <n v="170"/>
    <b v="1"/>
    <s v="technology/hardware"/>
    <n v="473"/>
    <n v="278.39409999999998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x v="0"/>
    <n v="1388017937"/>
    <n v="1385425937"/>
    <b v="0"/>
    <n v="242"/>
    <b v="1"/>
    <s v="technology/hardware"/>
    <n v="130"/>
    <n v="43.094999999999999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x v="0"/>
    <n v="1455933653"/>
    <n v="1452045653"/>
    <b v="0"/>
    <n v="541"/>
    <b v="1"/>
    <s v="technology/hardware"/>
    <n v="353"/>
    <n v="326.2921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x v="0"/>
    <n v="1448466551"/>
    <n v="1445870951"/>
    <b v="0"/>
    <n v="121"/>
    <b v="1"/>
    <s v="technology/hardware"/>
    <n v="101"/>
    <n v="41.7438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x v="1"/>
    <n v="1399033810"/>
    <n v="1396441810"/>
    <b v="0"/>
    <n v="621"/>
    <b v="1"/>
    <s v="technology/hardware"/>
    <n v="114"/>
    <n v="64.020899999999997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x v="0"/>
    <n v="1417579200"/>
    <n v="1415031043"/>
    <b v="0"/>
    <n v="101"/>
    <b v="1"/>
    <s v="technology/hardware"/>
    <n v="167"/>
    <n v="99.455399999999997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x v="0"/>
    <n v="1366222542"/>
    <n v="1363630542"/>
    <b v="0"/>
    <n v="554"/>
    <b v="1"/>
    <s v="technology/hardware"/>
    <n v="153"/>
    <n v="138.4945999999999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x v="1"/>
    <n v="1456487532"/>
    <n v="1453895532"/>
    <b v="0"/>
    <n v="666"/>
    <b v="1"/>
    <s v="technology/hardware"/>
    <n v="202"/>
    <n v="45.547800000000002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x v="1"/>
    <n v="1425326400"/>
    <n v="1421916830"/>
    <b v="0"/>
    <n v="410"/>
    <b v="1"/>
    <s v="technology/hardware"/>
    <n v="168"/>
    <n v="10.50730000000000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x v="0"/>
    <n v="1454277540"/>
    <n v="1450880854"/>
    <b v="0"/>
    <n v="375"/>
    <b v="1"/>
    <s v="technology/hardware"/>
    <n v="143"/>
    <n v="114.765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x v="0"/>
    <n v="1406129150"/>
    <n v="1400945150"/>
    <b v="0"/>
    <n v="1364"/>
    <b v="1"/>
    <s v="technology/hardware"/>
    <n v="196"/>
    <n v="35.997100000000003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x v="0"/>
    <n v="1483208454"/>
    <n v="1480616454"/>
    <b v="0"/>
    <n v="35"/>
    <b v="1"/>
    <s v="technology/hardware"/>
    <n v="108"/>
    <n v="154.17140000000001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x v="7"/>
    <n v="1458807098"/>
    <n v="1456218698"/>
    <b v="0"/>
    <n v="203"/>
    <b v="1"/>
    <s v="technology/hardware"/>
    <n v="115"/>
    <n v="566.38919999999996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x v="3"/>
    <n v="1463333701"/>
    <n v="1460482501"/>
    <b v="0"/>
    <n v="49"/>
    <b v="1"/>
    <s v="technology/hardware"/>
    <n v="148"/>
    <n v="120.8571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x v="0"/>
    <n v="1370001600"/>
    <n v="1366879523"/>
    <b v="0"/>
    <n v="5812"/>
    <b v="1"/>
    <s v="technology/hardware"/>
    <n v="191"/>
    <n v="86.163799999999995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x v="1"/>
    <n v="1387958429"/>
    <n v="1385366429"/>
    <b v="0"/>
    <n v="1556"/>
    <b v="1"/>
    <s v="technology/hardware"/>
    <n v="199"/>
    <n v="51.21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x v="0"/>
    <n v="1408818683"/>
    <n v="1406226683"/>
    <b v="0"/>
    <n v="65"/>
    <b v="1"/>
    <s v="technology/hardware"/>
    <n v="219"/>
    <n v="67.261499999999998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x v="1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x v="0"/>
    <n v="1476994315"/>
    <n v="1474402315"/>
    <b v="0"/>
    <n v="76"/>
    <b v="1"/>
    <s v="technology/hardware"/>
    <n v="105"/>
    <n v="346.13119999999998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x v="0"/>
    <n v="1451776791"/>
    <n v="1449098391"/>
    <b v="0"/>
    <n v="263"/>
    <b v="1"/>
    <s v="technology/hardware"/>
    <n v="128"/>
    <n v="244.1191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x v="3"/>
    <n v="1467128723"/>
    <n v="1464536723"/>
    <b v="0"/>
    <n v="1530"/>
    <b v="1"/>
    <s v="technology/hardware"/>
    <n v="317"/>
    <n v="259.25420000000003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x v="0"/>
    <n v="1475390484"/>
    <n v="1471502484"/>
    <b v="0"/>
    <n v="278"/>
    <b v="1"/>
    <s v="technology/hardware"/>
    <n v="281"/>
    <n v="201.964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x v="0"/>
    <n v="1462629432"/>
    <n v="1460037432"/>
    <b v="0"/>
    <n v="350"/>
    <b v="1"/>
    <s v="technology/hardware"/>
    <n v="111"/>
    <n v="226.20859999999999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x v="0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x v="0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x v="0"/>
    <n v="1374769288"/>
    <n v="1372177288"/>
    <b v="0"/>
    <n v="8200"/>
    <b v="1"/>
    <s v="technology/hardware"/>
    <n v="1678"/>
    <n v="20.465900000000001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x v="1"/>
    <n v="1406149689"/>
    <n v="1402693689"/>
    <b v="0"/>
    <n v="8359"/>
    <b v="1"/>
    <s v="technology/hardware"/>
    <n v="543"/>
    <n v="116.35299999999999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x v="0"/>
    <n v="1433538000"/>
    <n v="1428541276"/>
    <b v="0"/>
    <n v="188"/>
    <b v="1"/>
    <s v="technology/hardware"/>
    <n v="116"/>
    <n v="307.20209999999997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x v="3"/>
    <n v="1482085857"/>
    <n v="1479493857"/>
    <b v="0"/>
    <n v="48"/>
    <b v="1"/>
    <s v="technology/hardware"/>
    <n v="131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x v="1"/>
    <n v="1435258800"/>
    <n v="1432659793"/>
    <b v="0"/>
    <n v="607"/>
    <b v="1"/>
    <s v="technology/hardware"/>
    <n v="288"/>
    <n v="47.474499999999999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x v="0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x v="0"/>
    <n v="1337144340"/>
    <n v="1333597555"/>
    <b v="0"/>
    <n v="55"/>
    <b v="1"/>
    <s v="music/indie rock"/>
    <n v="115"/>
    <n v="72.909099999999995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x v="0"/>
    <n v="1322106796"/>
    <n v="1316919196"/>
    <b v="0"/>
    <n v="38"/>
    <b v="1"/>
    <s v="music/indie rock"/>
    <n v="111"/>
    <n v="43.71050000000000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x v="0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x v="0"/>
    <n v="1399186740"/>
    <n v="1396468782"/>
    <b v="0"/>
    <n v="46"/>
    <b v="1"/>
    <s v="music/indie rock"/>
    <n v="108"/>
    <n v="70.652199999999993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x v="0"/>
    <n v="1342382587"/>
    <n v="1339790587"/>
    <b v="0"/>
    <n v="83"/>
    <b v="1"/>
    <s v="music/indie rock"/>
    <n v="124"/>
    <n v="89.301199999999994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x v="0"/>
    <n v="1323838740"/>
    <n v="1321200332"/>
    <b v="0"/>
    <n v="35"/>
    <b v="1"/>
    <s v="music/indie rock"/>
    <n v="101"/>
    <n v="115.0857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x v="0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x v="0"/>
    <n v="1284177540"/>
    <n v="1281028152"/>
    <b v="0"/>
    <n v="75"/>
    <b v="1"/>
    <s v="music/indie rock"/>
    <n v="116"/>
    <n v="46.204300000000003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x v="0"/>
    <n v="1375408194"/>
    <n v="1372384194"/>
    <b v="0"/>
    <n v="62"/>
    <b v="1"/>
    <s v="music/indie rock"/>
    <n v="120"/>
    <n v="48.548499999999997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x v="0"/>
    <n v="1361696955"/>
    <n v="1359104955"/>
    <b v="0"/>
    <n v="160"/>
    <b v="1"/>
    <s v="music/indie rock"/>
    <n v="115"/>
    <n v="57.520200000000003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x v="0"/>
    <n v="1299009600"/>
    <n v="1294818278"/>
    <b v="0"/>
    <n v="246"/>
    <b v="1"/>
    <s v="music/indie rock"/>
    <n v="120"/>
    <n v="88.147199999999998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x v="0"/>
    <n v="1318006732"/>
    <n v="1312822732"/>
    <b v="0"/>
    <n v="55"/>
    <b v="1"/>
    <s v="music/indie rock"/>
    <n v="101"/>
    <n v="110.490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x v="0"/>
    <n v="1356211832"/>
    <n v="1351024232"/>
    <b v="0"/>
    <n v="23"/>
    <b v="1"/>
    <s v="music/indie rock"/>
    <n v="102"/>
    <n v="66.826099999999997"/>
    <x v="4"/>
    <s v="indie rock"/>
    <x v="2093"/>
    <d v="2012-12-22T21:30:32"/>
  </r>
  <r>
    <n v="2094"/>
    <s v="Seashell Radio: Slick Machine album and US tour!"/>
    <s v="We've got a new record, Slick Machine._x000d_We want to release it and tour the US to support it, but we need your help to make it happen."/>
    <n v="3500"/>
    <n v="4219"/>
    <x v="0"/>
    <s v="US"/>
    <x v="0"/>
    <n v="1330916400"/>
    <n v="1327969730"/>
    <b v="0"/>
    <n v="72"/>
    <b v="1"/>
    <s v="music/indie rock"/>
    <n v="121"/>
    <n v="58.59720000000000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x v="0"/>
    <n v="1317576973"/>
    <n v="1312392973"/>
    <b v="0"/>
    <n v="22"/>
    <b v="1"/>
    <s v="music/indie rock"/>
    <n v="100"/>
    <n v="113.63639999999999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x v="0"/>
    <n v="1351223940"/>
    <n v="1349892735"/>
    <b v="0"/>
    <n v="14"/>
    <b v="1"/>
    <s v="music/indie rock"/>
    <n v="102"/>
    <n v="43.57139999999999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x v="0"/>
    <n v="1322751735"/>
    <n v="1317564135"/>
    <b v="0"/>
    <n v="38"/>
    <b v="1"/>
    <s v="music/indie rock"/>
    <n v="100"/>
    <n v="78.947400000000002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x v="0"/>
    <n v="1331174635"/>
    <n v="1328582635"/>
    <b v="0"/>
    <n v="32"/>
    <b v="1"/>
    <s v="music/indie rock"/>
    <n v="100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x v="0"/>
    <n v="1435808400"/>
    <n v="1434650084"/>
    <b v="0"/>
    <n v="63"/>
    <b v="1"/>
    <s v="music/indie rock"/>
    <n v="132"/>
    <n v="63.031700000000001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x v="0"/>
    <n v="1341028740"/>
    <n v="1339704141"/>
    <b v="0"/>
    <n v="27"/>
    <b v="1"/>
    <s v="music/indie rock"/>
    <n v="137"/>
    <n v="30.3704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x v="0"/>
    <n v="1329104114"/>
    <n v="1323920114"/>
    <b v="0"/>
    <n v="44"/>
    <b v="1"/>
    <s v="music/indie rock"/>
    <n v="113"/>
    <n v="51.4773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x v="0"/>
    <n v="1304628648"/>
    <n v="1302036648"/>
    <b v="0"/>
    <n v="38"/>
    <b v="1"/>
    <s v="music/indie rock"/>
    <n v="136"/>
    <n v="35.78949999999999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x v="0"/>
    <n v="1352488027"/>
    <n v="1349892427"/>
    <b v="0"/>
    <n v="115"/>
    <b v="1"/>
    <s v="music/indie rock"/>
    <n v="146"/>
    <n v="98.817400000000006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x v="0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x v="0"/>
    <n v="1416542400"/>
    <n v="1415472953"/>
    <b v="0"/>
    <n v="99"/>
    <b v="1"/>
    <s v="music/indie rock"/>
    <n v="254"/>
    <n v="51.313099999999999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x v="0"/>
    <n v="1359176974"/>
    <n v="1356584974"/>
    <b v="0"/>
    <n v="44"/>
    <b v="1"/>
    <s v="music/indie rock"/>
    <n v="107"/>
    <n v="53.5227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x v="0"/>
    <n v="1415815393"/>
    <n v="1413997393"/>
    <b v="0"/>
    <n v="58"/>
    <b v="1"/>
    <s v="music/indie rock"/>
    <n v="108"/>
    <n v="37.149299999999997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x v="0"/>
    <n v="1347249300"/>
    <n v="1344917580"/>
    <b v="0"/>
    <n v="191"/>
    <b v="1"/>
    <s v="music/indie rock"/>
    <n v="107"/>
    <n v="89.89530000000000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x v="0"/>
    <n v="1436115617"/>
    <n v="1433523617"/>
    <b v="0"/>
    <n v="40"/>
    <b v="1"/>
    <s v="music/indie rock"/>
    <n v="107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x v="0"/>
    <n v="1401253140"/>
    <n v="1398873969"/>
    <b v="0"/>
    <n v="38"/>
    <b v="1"/>
    <s v="music/indie rock"/>
    <n v="100"/>
    <n v="52.815800000000003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x v="0"/>
    <n v="1313370000"/>
    <n v="1307594625"/>
    <b v="0"/>
    <n v="39"/>
    <b v="1"/>
    <s v="music/indie rock"/>
    <n v="107"/>
    <n v="54.615400000000001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x v="0"/>
    <n v="1366064193"/>
    <n v="1364854593"/>
    <b v="0"/>
    <n v="11"/>
    <b v="1"/>
    <s v="music/indie rock"/>
    <n v="100"/>
    <n v="27.27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x v="0"/>
    <n v="1411505176"/>
    <n v="1408481176"/>
    <b v="0"/>
    <n v="107"/>
    <b v="1"/>
    <s v="music/indie rock"/>
    <n v="105"/>
    <n v="68.598100000000002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x v="0"/>
    <n v="1291870740"/>
    <n v="1286480070"/>
    <b v="0"/>
    <n v="147"/>
    <b v="1"/>
    <s v="music/indie rock"/>
    <n v="105"/>
    <n v="35.61220000000000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x v="0"/>
    <n v="1298167001"/>
    <n v="1295575001"/>
    <b v="0"/>
    <n v="36"/>
    <b v="1"/>
    <s v="music/indie rock"/>
    <n v="226"/>
    <n v="94.027799999999999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x v="0"/>
    <n v="1349203203"/>
    <n v="1345056003"/>
    <b v="0"/>
    <n v="92"/>
    <b v="1"/>
    <s v="music/indie rock"/>
    <n v="101"/>
    <n v="526.45650000000001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x v="0"/>
    <n v="1445921940"/>
    <n v="1444699549"/>
    <b v="0"/>
    <n v="35"/>
    <b v="1"/>
    <s v="music/indie rock"/>
    <n v="148"/>
    <n v="50.6571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x v="0"/>
    <n v="1311538136"/>
    <n v="1308946136"/>
    <b v="0"/>
    <n v="17"/>
    <b v="1"/>
    <s v="music/indie rock"/>
    <n v="135"/>
    <n v="79.182900000000004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x v="0"/>
    <n v="1345086445"/>
    <n v="1342494445"/>
    <b v="0"/>
    <n v="22"/>
    <b v="1"/>
    <s v="music/indie rock"/>
    <n v="101"/>
    <n v="91.590900000000005"/>
    <x v="4"/>
    <s v="indie rock"/>
    <x v="2119"/>
    <d v="2012-08-16T03:07:25"/>
  </r>
  <r>
    <n v="2120"/>
    <s v="Hearty Har Full Length Album"/>
    <s v="&lt;3_x000d_Coming in from outer space. Help Hearty Har record their 1st album!!"/>
    <n v="8000"/>
    <n v="8070.43"/>
    <x v="0"/>
    <s v="US"/>
    <x v="0"/>
    <n v="1388617736"/>
    <n v="1384384136"/>
    <b v="0"/>
    <n v="69"/>
    <b v="1"/>
    <s v="music/indie rock"/>
    <n v="101"/>
    <n v="116.9628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x v="11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x v="10"/>
    <n v="1483773169"/>
    <n v="1481181169"/>
    <b v="0"/>
    <n v="3"/>
    <b v="0"/>
    <s v="games/video games"/>
    <n v="0"/>
    <n v="103.33329999999999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x v="0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x v="0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x v="0"/>
    <n v="1438734833"/>
    <n v="1436142833"/>
    <b v="0"/>
    <n v="27"/>
    <b v="0"/>
    <s v="games/video games"/>
    <n v="1"/>
    <n v="31.555599999999998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x v="0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x v="1"/>
    <n v="1426158463"/>
    <n v="1423570063"/>
    <b v="0"/>
    <n v="236"/>
    <b v="0"/>
    <s v="games/video games"/>
    <n v="29"/>
    <n v="34.22030000000000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x v="5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x v="0"/>
    <n v="1457570100"/>
    <n v="1454978100"/>
    <b v="0"/>
    <n v="12"/>
    <b v="0"/>
    <s v="games/video games"/>
    <n v="12"/>
    <n v="19.666699999999999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x v="0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x v="0"/>
    <n v="1436677091"/>
    <n v="1434085091"/>
    <b v="0"/>
    <n v="3"/>
    <b v="0"/>
    <s v="games/video games"/>
    <n v="5"/>
    <n v="8.3332999999999995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x v="0"/>
    <n v="1391427692"/>
    <n v="1388835692"/>
    <b v="0"/>
    <n v="99"/>
    <b v="0"/>
    <s v="games/video games"/>
    <n v="2"/>
    <n v="21.343299999999999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x v="0"/>
    <n v="1303628340"/>
    <n v="1300328399"/>
    <b v="0"/>
    <n v="3"/>
    <b v="0"/>
    <s v="games/video games"/>
    <n v="2"/>
    <n v="5.3333000000000004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x v="0"/>
    <n v="1367097391"/>
    <n v="1364505391"/>
    <b v="0"/>
    <n v="3"/>
    <b v="0"/>
    <s v="games/video games"/>
    <n v="2"/>
    <n v="34.666699999999999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x v="0"/>
    <n v="1349392033"/>
    <n v="1346800033"/>
    <b v="0"/>
    <n v="22"/>
    <b v="0"/>
    <s v="games/video games"/>
    <n v="10"/>
    <n v="21.72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x v="0"/>
    <n v="1382184786"/>
    <n v="1379592786"/>
    <b v="0"/>
    <n v="4"/>
    <b v="0"/>
    <s v="games/video games"/>
    <n v="0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x v="5"/>
    <n v="1417804229"/>
    <n v="1415212229"/>
    <b v="0"/>
    <n v="534"/>
    <b v="0"/>
    <s v="games/video games"/>
    <n v="28"/>
    <n v="26.5974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x v="1"/>
    <n v="1383959939"/>
    <n v="1381364339"/>
    <b v="0"/>
    <n v="12"/>
    <b v="0"/>
    <s v="games/video games"/>
    <n v="13"/>
    <n v="10.666700000000001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x v="0"/>
    <n v="1478196008"/>
    <n v="1475604008"/>
    <b v="0"/>
    <n v="56"/>
    <b v="0"/>
    <s v="games/video games"/>
    <n v="5"/>
    <n v="29.035699999999999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x v="0"/>
    <n v="1357934424"/>
    <n v="1355342424"/>
    <b v="0"/>
    <n v="11"/>
    <b v="0"/>
    <s v="games/video games"/>
    <n v="0"/>
    <n v="50.909100000000002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x v="0"/>
    <n v="1415947159"/>
    <n v="1413351559"/>
    <b v="0"/>
    <n v="0"/>
    <b v="0"/>
    <s v="games/video games"/>
    <n v="0"/>
    <s v="no backers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x v="3"/>
    <n v="1451494210"/>
    <n v="1449075010"/>
    <b v="0"/>
    <n v="12"/>
    <b v="0"/>
    <s v="games/video games"/>
    <n v="6"/>
    <n v="50.083300000000001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x v="0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x v="0"/>
    <n v="1379164040"/>
    <n v="1376399240"/>
    <b v="0"/>
    <n v="24"/>
    <b v="0"/>
    <s v="games/video games"/>
    <n v="2"/>
    <n v="25.29169999999999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x v="0"/>
    <n v="1385534514"/>
    <n v="1382938914"/>
    <b v="0"/>
    <n v="89"/>
    <b v="0"/>
    <s v="games/video games"/>
    <n v="30"/>
    <n v="51.292099999999998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x v="0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x v="0"/>
    <n v="1416125148"/>
    <n v="1413356748"/>
    <b v="0"/>
    <n v="55"/>
    <b v="0"/>
    <s v="games/video games"/>
    <n v="1"/>
    <n v="49.38179999999999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x v="1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x v="0"/>
    <n v="1280534400"/>
    <n v="1277512556"/>
    <b v="0"/>
    <n v="0"/>
    <b v="0"/>
    <s v="games/video games"/>
    <n v="0"/>
    <s v="no backers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x v="8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x v="0"/>
    <n v="1467231614"/>
    <n v="1464639614"/>
    <b v="0"/>
    <n v="6"/>
    <b v="0"/>
    <s v="games/video games"/>
    <n v="0"/>
    <n v="19.666699999999999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x v="0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x v="0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x v="0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x v="1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x v="0"/>
    <n v="1379363406"/>
    <n v="1375475406"/>
    <b v="0"/>
    <n v="83"/>
    <b v="0"/>
    <s v="games/video games"/>
    <n v="3"/>
    <n v="17.98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x v="0"/>
    <n v="1482479940"/>
    <n v="1479684783"/>
    <b v="0"/>
    <n v="57"/>
    <b v="0"/>
    <s v="games/video games"/>
    <n v="28"/>
    <n v="370.94740000000002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x v="0"/>
    <n v="1360009774"/>
    <n v="1356121774"/>
    <b v="0"/>
    <n v="311"/>
    <b v="0"/>
    <s v="games/video games"/>
    <n v="7"/>
    <n v="63.569499999999998"/>
    <x v="6"/>
    <s v="video games"/>
    <x v="2158"/>
    <d v="2013-02-04T20:29:34"/>
  </r>
  <r>
    <n v="2159"/>
    <s v="DeadRealm RPG Series for Android and iOS"/>
    <s v="The world is dead, humans are nearly extinct._x000d_Vampires and Werewolves hunt the survivors. Zombies hunt us all._x000d_How will you survive?"/>
    <n v="3600"/>
    <n v="26"/>
    <x v="2"/>
    <s v="US"/>
    <x v="0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x v="0"/>
    <n v="1337447105"/>
    <n v="1334855105"/>
    <b v="0"/>
    <n v="16"/>
    <b v="0"/>
    <s v="games/video games"/>
    <n v="1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x v="0"/>
    <n v="1443040059"/>
    <n v="1440448059"/>
    <b v="0"/>
    <n v="13"/>
    <b v="1"/>
    <s v="music/rock"/>
    <n v="116"/>
    <n v="35.615400000000001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x v="0"/>
    <n v="1406226191"/>
    <n v="1403547791"/>
    <b v="0"/>
    <n v="58"/>
    <b v="1"/>
    <s v="music/rock"/>
    <n v="112"/>
    <n v="87.103399999999993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x v="0"/>
    <n v="1433735400"/>
    <n v="1429306520"/>
    <b v="0"/>
    <n v="44"/>
    <b v="1"/>
    <s v="music/rock"/>
    <n v="132"/>
    <n v="75.113600000000005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x v="0"/>
    <n v="1466827140"/>
    <n v="1464196414"/>
    <b v="0"/>
    <n v="83"/>
    <b v="1"/>
    <s v="music/rock"/>
    <n v="103"/>
    <n v="68.012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x v="3"/>
    <n v="1460127635"/>
    <n v="1457539235"/>
    <b v="0"/>
    <n v="117"/>
    <b v="1"/>
    <s v="music/rock"/>
    <n v="139"/>
    <n v="29.623899999999999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x v="0"/>
    <n v="1417813618"/>
    <n v="1413922018"/>
    <b v="0"/>
    <n v="32"/>
    <b v="1"/>
    <s v="music/rock"/>
    <n v="147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x v="0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x v="0"/>
    <n v="1486702800"/>
    <n v="1484058261"/>
    <b v="0"/>
    <n v="340"/>
    <b v="1"/>
    <s v="music/rock"/>
    <n v="122"/>
    <n v="64.366699999999994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x v="0"/>
    <n v="1488473351"/>
    <n v="1488214151"/>
    <b v="0"/>
    <n v="7"/>
    <b v="1"/>
    <s v="music/rock"/>
    <n v="100"/>
    <n v="21.857099999999999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x v="0"/>
    <n v="1440266422"/>
    <n v="1436810422"/>
    <b v="0"/>
    <n v="19"/>
    <b v="1"/>
    <s v="music/rock"/>
    <n v="181"/>
    <n v="33.315800000000003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x v="0"/>
    <n v="1434949200"/>
    <n v="1431903495"/>
    <b v="0"/>
    <n v="47"/>
    <b v="1"/>
    <s v="music/rock"/>
    <n v="106"/>
    <n v="90.276600000000002"/>
    <x v="4"/>
    <s v="rock"/>
    <x v="2171"/>
    <d v="2015-06-22T05:00:00"/>
  </r>
  <r>
    <n v="2172"/>
    <s v="Hollow point 9, Sins Of Yesterday CD"/>
    <s v="hey friends. We are Hollow Point 9._x000d_We are calling on you to help us._x000d_In our journey to make our debut album."/>
    <n v="1000"/>
    <n v="1000"/>
    <x v="0"/>
    <s v="US"/>
    <x v="0"/>
    <n v="1429365320"/>
    <n v="1426773320"/>
    <b v="0"/>
    <n v="13"/>
    <b v="1"/>
    <s v="music/rock"/>
    <n v="100"/>
    <n v="76.923100000000005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x v="0"/>
    <n v="1378785540"/>
    <n v="1376066243"/>
    <b v="0"/>
    <n v="90"/>
    <b v="1"/>
    <s v="music/rock"/>
    <n v="127"/>
    <n v="59.2333"/>
    <x v="4"/>
    <s v="rock"/>
    <x v="2173"/>
    <d v="2013-09-10T03:59:00"/>
  </r>
  <r>
    <n v="2174"/>
    <s v="Chivo Funge and the Extensions"/>
    <s v="Chivo and his band of miscreants present their debut album _x000d_'Blind Energy' ...we think you are going to like it."/>
    <n v="4000"/>
    <n v="4119"/>
    <x v="0"/>
    <s v="GB"/>
    <x v="1"/>
    <n v="1462453307"/>
    <n v="1459861307"/>
    <b v="0"/>
    <n v="63"/>
    <b v="1"/>
    <s v="music/rock"/>
    <n v="103"/>
    <n v="65.381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x v="0"/>
    <n v="1469059986"/>
    <n v="1468455186"/>
    <b v="0"/>
    <n v="26"/>
    <b v="1"/>
    <s v="music/rock"/>
    <n v="250"/>
    <n v="67.30769999999999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x v="0"/>
    <n v="1430579509"/>
    <n v="1427987509"/>
    <b v="0"/>
    <n v="71"/>
    <b v="1"/>
    <s v="music/rock"/>
    <n v="126"/>
    <n v="88.746499999999997"/>
    <x v="4"/>
    <s v="rock"/>
    <x v="2176"/>
    <d v="2015-05-02T15:11:49"/>
  </r>
  <r>
    <n v="2177"/>
    <s v="Nobody Rides For Free ~ Stone Horse"/>
    <s v="Stone Horse ~ _x000d_Doing what they do best, laying down honest and _x000d_proper Rock-n-Roll guaranteed to soothe your soul!"/>
    <n v="2500"/>
    <n v="2503"/>
    <x v="0"/>
    <s v="US"/>
    <x v="0"/>
    <n v="1465192867"/>
    <n v="1463032867"/>
    <b v="0"/>
    <n v="38"/>
    <b v="1"/>
    <s v="music/rock"/>
    <n v="100"/>
    <n v="65.868399999999994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x v="0"/>
    <n v="1484752597"/>
    <n v="1482160597"/>
    <b v="0"/>
    <n v="859"/>
    <b v="1"/>
    <s v="music/rock"/>
    <n v="139"/>
    <n v="40.349200000000003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x v="0"/>
    <n v="1428725192"/>
    <n v="1426133192"/>
    <b v="0"/>
    <n v="21"/>
    <b v="1"/>
    <s v="music/rock"/>
    <n v="161"/>
    <n v="76.857100000000003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x v="0"/>
    <n v="1447434268"/>
    <n v="1443801868"/>
    <b v="0"/>
    <n v="78"/>
    <b v="1"/>
    <s v="music/rock"/>
    <n v="107"/>
    <n v="68.707800000000006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x v="0"/>
    <n v="1487635653"/>
    <n v="1486426053"/>
    <b v="0"/>
    <n v="53"/>
    <b v="1"/>
    <s v="games/tabletop games"/>
    <n v="153"/>
    <n v="57.773600000000002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x v="5"/>
    <n v="1412285825"/>
    <n v="1409261825"/>
    <b v="0"/>
    <n v="356"/>
    <b v="1"/>
    <s v="games/tabletop games"/>
    <n v="524"/>
    <n v="44.171300000000002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x v="0"/>
    <n v="1486616400"/>
    <n v="1484037977"/>
    <b v="0"/>
    <n v="279"/>
    <b v="1"/>
    <s v="games/tabletop games"/>
    <n v="489"/>
    <n v="31.566299999999998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x v="0"/>
    <n v="1453737600"/>
    <n v="1452530041"/>
    <b v="1"/>
    <n v="266"/>
    <b v="1"/>
    <s v="games/tabletop games"/>
    <n v="285"/>
    <n v="107.04510000000001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x v="1"/>
    <n v="1364286239"/>
    <n v="1360830239"/>
    <b v="0"/>
    <n v="623"/>
    <b v="1"/>
    <s v="games/tabletop games"/>
    <n v="1857"/>
    <n v="149.03450000000001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x v="0"/>
    <n v="1473213600"/>
    <n v="1470062743"/>
    <b v="0"/>
    <n v="392"/>
    <b v="1"/>
    <s v="games/tabletop games"/>
    <n v="110"/>
    <n v="55.956600000000002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x v="0"/>
    <n v="1428033540"/>
    <n v="1425531666"/>
    <b v="1"/>
    <n v="3562"/>
    <b v="1"/>
    <s v="games/tabletop games"/>
    <n v="1015"/>
    <n v="56.97039999999999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x v="2"/>
    <n v="1477414800"/>
    <n v="1474380241"/>
    <b v="0"/>
    <n v="514"/>
    <b v="1"/>
    <s v="games/tabletop games"/>
    <n v="412"/>
    <n v="44.05639999999999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x v="1"/>
    <n v="1461276000"/>
    <n v="1460055300"/>
    <b v="0"/>
    <n v="88"/>
    <b v="1"/>
    <s v="games/tabletop games"/>
    <n v="503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x v="0"/>
    <n v="1458716340"/>
    <n v="1455721204"/>
    <b v="0"/>
    <n v="537"/>
    <b v="1"/>
    <s v="games/tabletop games"/>
    <n v="185"/>
    <n v="65.318399999999997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x v="1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x v="1"/>
    <n v="1481842800"/>
    <n v="1479414344"/>
    <b v="0"/>
    <n v="3238"/>
    <b v="1"/>
    <s v="games/tabletop games"/>
    <n v="1081"/>
    <n v="40.070700000000002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x v="0"/>
    <n v="1479704340"/>
    <n v="1477043072"/>
    <b v="0"/>
    <n v="897"/>
    <b v="1"/>
    <s v="games/tabletop games"/>
    <n v="452"/>
    <n v="75.6477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x v="0"/>
    <n v="1459012290"/>
    <n v="1456423890"/>
    <b v="0"/>
    <n v="878"/>
    <b v="1"/>
    <s v="games/tabletop games"/>
    <n v="537"/>
    <n v="61.203899999999997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x v="0"/>
    <n v="1439317900"/>
    <n v="1436725900"/>
    <b v="0"/>
    <n v="115"/>
    <b v="1"/>
    <s v="games/tabletop games"/>
    <n v="120"/>
    <n v="48.130400000000002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x v="0"/>
    <n v="1480662000"/>
    <n v="1478000502"/>
    <b v="0"/>
    <n v="234"/>
    <b v="1"/>
    <s v="games/tabletop games"/>
    <n v="114"/>
    <n v="68.106800000000007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x v="0"/>
    <n v="1425132059"/>
    <n v="1422540059"/>
    <b v="0"/>
    <n v="4330"/>
    <b v="1"/>
    <s v="games/tabletop games"/>
    <n v="951"/>
    <n v="65.891300000000001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x v="0"/>
    <n v="1447507200"/>
    <n v="1444911600"/>
    <b v="0"/>
    <n v="651"/>
    <b v="1"/>
    <s v="games/tabletop games"/>
    <n v="133"/>
    <n v="81.654399999999995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x v="3"/>
    <n v="1444903198"/>
    <n v="1442311198"/>
    <b v="1"/>
    <n v="251"/>
    <b v="1"/>
    <s v="games/tabletop games"/>
    <n v="147"/>
    <n v="52.7012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x v="1"/>
    <n v="1436151600"/>
    <n v="1433775668"/>
    <b v="0"/>
    <n v="263"/>
    <b v="1"/>
    <s v="games/tabletop games"/>
    <n v="542"/>
    <n v="41.228099999999998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x v="1"/>
    <n v="1358367565"/>
    <n v="1357157965"/>
    <b v="0"/>
    <n v="28"/>
    <b v="1"/>
    <s v="music/electronic music"/>
    <n v="383"/>
    <n v="15.035399999999999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x v="0"/>
    <n v="1351801368"/>
    <n v="1349209368"/>
    <b v="0"/>
    <n v="721"/>
    <b v="1"/>
    <s v="music/electronic music"/>
    <n v="704"/>
    <n v="39.06689999999999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x v="5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x v="0"/>
    <n v="1362814119"/>
    <n v="1360222119"/>
    <b v="0"/>
    <n v="73"/>
    <b v="1"/>
    <s v="music/electronic music"/>
    <n v="133"/>
    <n v="27.301400000000001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x v="0"/>
    <n v="1338579789"/>
    <n v="1335987789"/>
    <b v="0"/>
    <n v="27"/>
    <b v="1"/>
    <s v="music/electronic music"/>
    <n v="152"/>
    <n v="42.22220000000000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x v="0"/>
    <n v="1334556624"/>
    <n v="1333001424"/>
    <b v="0"/>
    <n v="34"/>
    <b v="1"/>
    <s v="music/electronic music"/>
    <n v="103"/>
    <n v="33.235300000000002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x v="0"/>
    <n v="1384580373"/>
    <n v="1381984773"/>
    <b v="0"/>
    <n v="7"/>
    <b v="1"/>
    <s v="music/electronic music"/>
    <n v="100"/>
    <n v="285.7142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x v="0"/>
    <n v="1333771200"/>
    <n v="1328649026"/>
    <b v="0"/>
    <n v="24"/>
    <b v="1"/>
    <s v="music/electronic music"/>
    <n v="102"/>
    <n v="42.333300000000001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x v="1"/>
    <n v="1397516400"/>
    <n v="1396524644"/>
    <b v="0"/>
    <n v="15"/>
    <b v="1"/>
    <s v="music/electronic music"/>
    <n v="151"/>
    <n v="50.266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x v="0"/>
    <n v="1334424960"/>
    <n v="1329442510"/>
    <b v="0"/>
    <n v="72"/>
    <b v="1"/>
    <s v="music/electronic music"/>
    <n v="111"/>
    <n v="61.90279999999999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x v="0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x v="0"/>
    <n v="1383526800"/>
    <n v="1380650177"/>
    <b v="0"/>
    <n v="123"/>
    <b v="1"/>
    <s v="music/electronic music"/>
    <n v="114"/>
    <n v="55.796700000000001"/>
    <x v="4"/>
    <s v="electronic music"/>
    <x v="2212"/>
    <d v="2013-11-04T01:00:00"/>
  </r>
  <r>
    <n v="2213"/>
    <s v="WINTER WALK WITH ME ~ Hasenfang Album"/>
    <s v="NOTE: THIS PROJECT IS ALREADY 100% FUNDED!!! _x000d_This is an &quot;Extended Campaign Run&quot; for anyone who wants a CD of my seventh solo album."/>
    <n v="5"/>
    <n v="10"/>
    <x v="0"/>
    <s v="US"/>
    <x v="0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x v="0"/>
    <n v="1391713248"/>
    <n v="1389121248"/>
    <b v="0"/>
    <n v="24"/>
    <b v="1"/>
    <s v="music/electronic music"/>
    <n v="293"/>
    <n v="73.125399999999999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x v="0"/>
    <n v="1331621940"/>
    <n v="1329671572"/>
    <b v="0"/>
    <n v="33"/>
    <b v="1"/>
    <s v="music/electronic music"/>
    <n v="156"/>
    <n v="26.060600000000001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x v="0"/>
    <n v="1437674545"/>
    <n v="1436464945"/>
    <b v="0"/>
    <n v="14"/>
    <b v="1"/>
    <s v="music/electronic music"/>
    <n v="106"/>
    <n v="22.642900000000001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x v="0"/>
    <n v="1446451200"/>
    <n v="1445539113"/>
    <b v="0"/>
    <n v="9"/>
    <b v="1"/>
    <s v="music/electronic music"/>
    <n v="101"/>
    <n v="47.22220000000000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x v="0"/>
    <n v="1346198400"/>
    <n v="1344281383"/>
    <b v="0"/>
    <n v="76"/>
    <b v="1"/>
    <s v="music/electronic music"/>
    <n v="123"/>
    <n v="32.3245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x v="0"/>
    <n v="1440004512"/>
    <n v="1437412512"/>
    <b v="0"/>
    <n v="19"/>
    <b v="1"/>
    <s v="music/electronic music"/>
    <n v="102"/>
    <n v="53.421100000000003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x v="0"/>
    <n v="1374888436"/>
    <n v="1372296436"/>
    <b v="0"/>
    <n v="69"/>
    <b v="1"/>
    <s v="music/electronic music"/>
    <n v="101"/>
    <n v="51.304299999999998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x v="0"/>
    <n v="1461369600"/>
    <n v="1458748809"/>
    <b v="0"/>
    <n v="218"/>
    <b v="1"/>
    <s v="games/tabletop games"/>
    <n v="108"/>
    <n v="37.197200000000002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x v="0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x v="5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x v="0"/>
    <n v="1477767600"/>
    <n v="1475337675"/>
    <b v="0"/>
    <n v="296"/>
    <b v="1"/>
    <s v="games/tabletop games"/>
    <n v="243"/>
    <n v="82.145300000000006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x v="1"/>
    <n v="1411326015"/>
    <n v="1408734015"/>
    <b v="0"/>
    <n v="1204"/>
    <b v="1"/>
    <s v="games/tabletop games"/>
    <n v="945"/>
    <n v="164.79650000000001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x v="0"/>
    <n v="1455253140"/>
    <n v="1452625822"/>
    <b v="0"/>
    <n v="321"/>
    <b v="1"/>
    <s v="games/tabletop games"/>
    <n v="108"/>
    <n v="60.820300000000003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x v="1"/>
    <n v="1384374155"/>
    <n v="1381778555"/>
    <b v="0"/>
    <n v="301"/>
    <b v="1"/>
    <s v="games/tabletop games"/>
    <n v="157"/>
    <n v="67.970100000000002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x v="3"/>
    <n v="1439707236"/>
    <n v="1437115236"/>
    <b v="0"/>
    <n v="144"/>
    <b v="1"/>
    <s v="games/tabletop games"/>
    <n v="1174"/>
    <n v="81.561800000000005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x v="0"/>
    <n v="1378180800"/>
    <n v="1375113391"/>
    <b v="0"/>
    <n v="539"/>
    <b v="1"/>
    <s v="games/tabletop games"/>
    <n v="171"/>
    <n v="25.4255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x v="0"/>
    <n v="1398460127"/>
    <n v="1395868127"/>
    <b v="0"/>
    <n v="498"/>
    <b v="1"/>
    <s v="games/tabletop games"/>
    <n v="126"/>
    <n v="21.498000000000001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x v="0"/>
    <n v="1372136400"/>
    <n v="1369864301"/>
    <b v="0"/>
    <n v="1113"/>
    <b v="1"/>
    <s v="games/tabletop games"/>
    <n v="1212"/>
    <n v="27.226600000000001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x v="0"/>
    <n v="1405738800"/>
    <n v="1402945408"/>
    <b v="0"/>
    <n v="988"/>
    <b v="1"/>
    <s v="games/tabletop games"/>
    <n v="496"/>
    <n v="25.091100000000001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x v="1"/>
    <n v="1450051200"/>
    <n v="1448269539"/>
    <b v="0"/>
    <n v="391"/>
    <b v="1"/>
    <s v="games/tabletop games"/>
    <n v="332"/>
    <n v="21.2302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x v="0"/>
    <n v="1483645647"/>
    <n v="1481053647"/>
    <b v="0"/>
    <n v="28"/>
    <b v="1"/>
    <s v="games/tabletop games"/>
    <n v="1165"/>
    <n v="41.607100000000003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x v="5"/>
    <n v="1427585511"/>
    <n v="1424997111"/>
    <b v="0"/>
    <n v="147"/>
    <b v="1"/>
    <s v="games/tabletop games"/>
    <n v="153"/>
    <n v="135.58500000000001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x v="0"/>
    <n v="1454338123"/>
    <n v="1451746123"/>
    <b v="0"/>
    <n v="680"/>
    <b v="1"/>
    <s v="games/tabletop games"/>
    <n v="537"/>
    <n v="22.116199999999999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x v="0"/>
    <n v="1415779140"/>
    <n v="1412294683"/>
    <b v="0"/>
    <n v="983"/>
    <b v="1"/>
    <s v="games/tabletop games"/>
    <n v="353"/>
    <n v="64.62560000000000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x v="3"/>
    <n v="1489157716"/>
    <n v="1486565716"/>
    <b v="0"/>
    <n v="79"/>
    <b v="1"/>
    <s v="games/tabletop games"/>
    <n v="137"/>
    <n v="69.569599999999994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x v="0"/>
    <n v="1385870520"/>
    <n v="1382742014"/>
    <b v="0"/>
    <n v="426"/>
    <b v="1"/>
    <s v="games/tabletop games"/>
    <n v="128"/>
    <n v="75.132999999999996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x v="0"/>
    <n v="1461354544"/>
    <n v="1458762544"/>
    <b v="0"/>
    <n v="96"/>
    <b v="1"/>
    <s v="games/tabletop games"/>
    <n v="271"/>
    <n v="140.9791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x v="1"/>
    <n v="1488484300"/>
    <n v="1485892300"/>
    <b v="0"/>
    <n v="163"/>
    <b v="1"/>
    <s v="games/tabletop games"/>
    <n v="806"/>
    <n v="49.4724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x v="0"/>
    <n v="1385521320"/>
    <n v="1382449733"/>
    <b v="0"/>
    <n v="2525"/>
    <b v="1"/>
    <s v="games/tabletop games"/>
    <n v="1360"/>
    <n v="53.865299999999998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x v="0"/>
    <n v="1489374000"/>
    <n v="1488823290"/>
    <b v="0"/>
    <n v="2035"/>
    <b v="1"/>
    <s v="games/tabletop games"/>
    <n v="930250"/>
    <n v="4.5712999999999999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x v="0"/>
    <n v="1476649800"/>
    <n v="1475609946"/>
    <b v="0"/>
    <n v="290"/>
    <b v="1"/>
    <s v="games/tabletop games"/>
    <n v="377"/>
    <n v="65.003399999999999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x v="0"/>
    <n v="1393005600"/>
    <n v="1390323617"/>
    <b v="0"/>
    <n v="1980"/>
    <b v="1"/>
    <s v="games/tabletop games"/>
    <n v="2647"/>
    <n v="53.475299999999997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x v="1"/>
    <n v="1441393210"/>
    <n v="1438801210"/>
    <b v="0"/>
    <n v="57"/>
    <b v="1"/>
    <s v="games/tabletop games"/>
    <n v="100"/>
    <n v="43.912300000000002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x v="0"/>
    <n v="1438185565"/>
    <n v="1436975965"/>
    <b v="0"/>
    <n v="380"/>
    <b v="1"/>
    <s v="games/tabletop games"/>
    <n v="104"/>
    <n v="50.852600000000002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x v="1"/>
    <n v="1481749278"/>
    <n v="1479157278"/>
    <b v="0"/>
    <n v="128"/>
    <b v="1"/>
    <s v="games/tabletop games"/>
    <n v="107"/>
    <n v="58.63280000000000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x v="0"/>
    <n v="1364917965"/>
    <n v="1362329565"/>
    <b v="0"/>
    <n v="180"/>
    <b v="1"/>
    <s v="games/tabletop games"/>
    <n v="169"/>
    <n v="32.81669999999999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x v="0"/>
    <n v="1480727273"/>
    <n v="1478131673"/>
    <b v="0"/>
    <n v="571"/>
    <b v="1"/>
    <s v="games/tabletop games"/>
    <n v="975"/>
    <n v="426.93169999999998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x v="0"/>
    <n v="1408177077"/>
    <n v="1406362677"/>
    <b v="0"/>
    <n v="480"/>
    <b v="1"/>
    <s v="games/tabletop games"/>
    <n v="134"/>
    <n v="23.808700000000002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x v="3"/>
    <n v="1470469938"/>
    <n v="1469173938"/>
    <b v="0"/>
    <n v="249"/>
    <b v="1"/>
    <s v="games/tabletop games"/>
    <n v="272"/>
    <n v="98.413700000000006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x v="0"/>
    <n v="1447862947"/>
    <n v="1445267347"/>
    <b v="0"/>
    <n v="84"/>
    <b v="1"/>
    <s v="games/tabletop games"/>
    <n v="113"/>
    <n v="107.3214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x v="0"/>
    <n v="1485271968"/>
    <n v="1484667168"/>
    <b v="0"/>
    <n v="197"/>
    <b v="1"/>
    <s v="games/tabletop games"/>
    <n v="460"/>
    <n v="11.6701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x v="0"/>
    <n v="1462661451"/>
    <n v="1460069451"/>
    <b v="0"/>
    <n v="271"/>
    <b v="1"/>
    <s v="games/tabletop games"/>
    <n v="287"/>
    <n v="41.782299999999999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x v="1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x v="1"/>
    <n v="1466377200"/>
    <n v="1463351329"/>
    <b v="0"/>
    <n v="169"/>
    <b v="1"/>
    <s v="games/tabletop games"/>
    <n v="636"/>
    <n v="94.1036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x v="0"/>
    <n v="1434045687"/>
    <n v="1431453687"/>
    <b v="0"/>
    <n v="205"/>
    <b v="1"/>
    <s v="games/tabletop games"/>
    <n v="147"/>
    <n v="15.72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x v="1"/>
    <n v="1481224736"/>
    <n v="1480360736"/>
    <b v="0"/>
    <n v="206"/>
    <b v="1"/>
    <s v="games/tabletop games"/>
    <n v="1867"/>
    <n v="90.635900000000007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x v="0"/>
    <n v="1395876250"/>
    <n v="1393287850"/>
    <b v="0"/>
    <n v="84"/>
    <b v="1"/>
    <s v="games/tabletop games"/>
    <n v="327"/>
    <n v="97.29760000000000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x v="2"/>
    <n v="1487093020"/>
    <n v="1485278620"/>
    <b v="0"/>
    <n v="210"/>
    <b v="1"/>
    <s v="games/tabletop games"/>
    <n v="780"/>
    <n v="37.119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x v="0"/>
    <n v="1416268800"/>
    <n v="1413295358"/>
    <b v="0"/>
    <n v="181"/>
    <b v="1"/>
    <s v="games/tabletop games"/>
    <n v="154"/>
    <n v="28.105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x v="9"/>
    <n v="1422734313"/>
    <n v="1420919913"/>
    <b v="0"/>
    <n v="60"/>
    <b v="1"/>
    <s v="games/tabletop games"/>
    <n v="116"/>
    <n v="144.433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x v="0"/>
    <n v="1463972400"/>
    <n v="1462543114"/>
    <b v="0"/>
    <n v="445"/>
    <b v="1"/>
    <s v="games/tabletop games"/>
    <n v="180"/>
    <n v="24.2742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x v="1"/>
    <n v="1479846507"/>
    <n v="1479241707"/>
    <b v="0"/>
    <n v="17"/>
    <b v="1"/>
    <s v="games/tabletop games"/>
    <n v="299"/>
    <n v="35.117600000000003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x v="0"/>
    <n v="1461722400"/>
    <n v="1460235592"/>
    <b v="0"/>
    <n v="194"/>
    <b v="1"/>
    <s v="games/tabletop games"/>
    <n v="320"/>
    <n v="24.762899999999998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x v="0"/>
    <n v="1419123600"/>
    <n v="1416945297"/>
    <b v="0"/>
    <n v="404"/>
    <b v="1"/>
    <s v="games/tabletop games"/>
    <n v="381"/>
    <n v="188.37870000000001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x v="0"/>
    <n v="1489283915"/>
    <n v="1486691915"/>
    <b v="0"/>
    <n v="194"/>
    <b v="1"/>
    <s v="games/tabletop games"/>
    <n v="103"/>
    <n v="148.0825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x v="0"/>
    <n v="1488862800"/>
    <n v="1486745663"/>
    <b v="0"/>
    <n v="902"/>
    <b v="1"/>
    <s v="games/tabletop games"/>
    <n v="1802"/>
    <n v="49.93460000000000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x v="0"/>
    <n v="1484085540"/>
    <n v="1482353513"/>
    <b v="0"/>
    <n v="1670"/>
    <b v="1"/>
    <s v="games/tabletop games"/>
    <n v="720"/>
    <n v="107.8216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x v="0"/>
    <n v="1481328004"/>
    <n v="1478736004"/>
    <b v="0"/>
    <n v="1328"/>
    <b v="1"/>
    <s v="games/tabletop games"/>
    <n v="283"/>
    <n v="42.634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x v="0"/>
    <n v="1449506836"/>
    <n v="1446914836"/>
    <b v="0"/>
    <n v="944"/>
    <b v="1"/>
    <s v="games/tabletop games"/>
    <n v="1357"/>
    <n v="14.370799999999999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x v="5"/>
    <n v="1489320642"/>
    <n v="1487164242"/>
    <b v="0"/>
    <n v="147"/>
    <b v="1"/>
    <s v="games/tabletop games"/>
    <n v="220"/>
    <n v="37.476199999999999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x v="0"/>
    <n v="1393156857"/>
    <n v="1390564857"/>
    <b v="0"/>
    <n v="99"/>
    <b v="1"/>
    <s v="games/tabletop games"/>
    <n v="120"/>
    <n v="30.20200000000000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x v="1"/>
    <n v="1419259679"/>
    <n v="1416667679"/>
    <b v="0"/>
    <n v="79"/>
    <b v="1"/>
    <s v="games/tabletop games"/>
    <n v="408"/>
    <n v="33.550600000000003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x v="0"/>
    <n v="1388936289"/>
    <n v="1386344289"/>
    <b v="0"/>
    <n v="75"/>
    <b v="1"/>
    <s v="games/tabletop games"/>
    <n v="106"/>
    <n v="64.746700000000004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x v="0"/>
    <n v="1330359423"/>
    <n v="1327767423"/>
    <b v="0"/>
    <n v="207"/>
    <b v="1"/>
    <s v="games/tabletop games"/>
    <n v="141"/>
    <n v="57.932400000000001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x v="3"/>
    <n v="1451861940"/>
    <n v="1448902867"/>
    <b v="0"/>
    <n v="102"/>
    <b v="1"/>
    <s v="games/tabletop games"/>
    <n v="271"/>
    <n v="53.078400000000002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x v="0"/>
    <n v="1423022400"/>
    <n v="1421436099"/>
    <b v="0"/>
    <n v="32"/>
    <b v="1"/>
    <s v="games/tabletop games"/>
    <n v="154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x v="0"/>
    <n v="1442501991"/>
    <n v="1439909991"/>
    <b v="0"/>
    <n v="480"/>
    <b v="1"/>
    <s v="games/tabletop games"/>
    <n v="404"/>
    <n v="82.396900000000002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x v="0"/>
    <n v="1311576600"/>
    <n v="1306219897"/>
    <b v="0"/>
    <n v="11"/>
    <b v="1"/>
    <s v="music/rock"/>
    <n v="185"/>
    <n v="50.45450000000000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x v="0"/>
    <n v="1452744686"/>
    <n v="1447560686"/>
    <b v="0"/>
    <n v="12"/>
    <b v="1"/>
    <s v="music/rock"/>
    <n v="185"/>
    <n v="115.83329999999999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x v="0"/>
    <n v="1336528804"/>
    <n v="1331348404"/>
    <b v="0"/>
    <n v="48"/>
    <b v="1"/>
    <s v="music/rock"/>
    <n v="101"/>
    <n v="63.034599999999998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x v="0"/>
    <n v="1299902400"/>
    <n v="1297451245"/>
    <b v="0"/>
    <n v="59"/>
    <b v="1"/>
    <s v="music/rock"/>
    <n v="106"/>
    <n v="108.0215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x v="0"/>
    <n v="1340944043"/>
    <n v="1338352043"/>
    <b v="0"/>
    <n v="79"/>
    <b v="1"/>
    <s v="music/rock"/>
    <n v="121"/>
    <n v="46.0886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x v="0"/>
    <n v="1378439940"/>
    <n v="1376003254"/>
    <b v="0"/>
    <n v="14"/>
    <b v="1"/>
    <s v="music/rock"/>
    <n v="100"/>
    <n v="107.21429999999999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x v="0"/>
    <n v="1403539260"/>
    <n v="1401724860"/>
    <b v="0"/>
    <n v="106"/>
    <b v="1"/>
    <s v="music/rock"/>
    <n v="120"/>
    <n v="50.933900000000001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x v="0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x v="0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x v="0"/>
    <n v="1259686800"/>
    <n v="1252908330"/>
    <b v="0"/>
    <n v="29"/>
    <b v="1"/>
    <s v="music/rock"/>
    <n v="104"/>
    <n v="53.827599999999997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x v="0"/>
    <n v="1335153600"/>
    <n v="1332199618"/>
    <b v="0"/>
    <n v="43"/>
    <b v="1"/>
    <s v="music/rock"/>
    <n v="173"/>
    <n v="100.46510000000001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x v="0"/>
    <n v="1334767476"/>
    <n v="1332175476"/>
    <b v="0"/>
    <n v="46"/>
    <b v="1"/>
    <s v="music/rock"/>
    <n v="107"/>
    <n v="46.630699999999997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x v="0"/>
    <n v="1348545540"/>
    <n v="1346345999"/>
    <b v="0"/>
    <n v="27"/>
    <b v="1"/>
    <s v="music/rock"/>
    <n v="108"/>
    <n v="34.074100000000001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x v="0"/>
    <n v="1358702480"/>
    <n v="1356110480"/>
    <b v="0"/>
    <n v="112"/>
    <b v="1"/>
    <s v="music/rock"/>
    <n v="146"/>
    <n v="65.21460000000000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x v="0"/>
    <n v="1359240856"/>
    <n v="1356648856"/>
    <b v="0"/>
    <n v="34"/>
    <b v="1"/>
    <s v="music/rock"/>
    <n v="125"/>
    <n v="44.2059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x v="0"/>
    <n v="1330018426"/>
    <n v="1326994426"/>
    <b v="0"/>
    <n v="145"/>
    <b v="1"/>
    <s v="music/rock"/>
    <n v="149"/>
    <n v="71.965500000000006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x v="0"/>
    <n v="1331697540"/>
    <n v="1328749249"/>
    <b v="0"/>
    <n v="19"/>
    <b v="1"/>
    <s v="music/rock"/>
    <n v="101"/>
    <n v="52.947400000000002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x v="0"/>
    <n v="1395861033"/>
    <n v="1393272633"/>
    <b v="0"/>
    <n v="288"/>
    <b v="1"/>
    <s v="music/rock"/>
    <n v="105"/>
    <n v="109.45140000000001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x v="0"/>
    <n v="1296953209"/>
    <n v="1295657209"/>
    <b v="0"/>
    <n v="14"/>
    <b v="1"/>
    <s v="music/rock"/>
    <n v="350"/>
    <n v="75.0357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x v="0"/>
    <n v="1340904416"/>
    <n v="1339694816"/>
    <b v="0"/>
    <n v="7"/>
    <b v="1"/>
    <s v="music/rock"/>
    <n v="101"/>
    <n v="115.71429999999999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x v="0"/>
    <n v="1371785496"/>
    <n v="1369193496"/>
    <b v="1"/>
    <n v="211"/>
    <b v="1"/>
    <s v="music/indie rock"/>
    <n v="134"/>
    <n v="31.659800000000001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x v="0"/>
    <n v="1388473200"/>
    <n v="1385585434"/>
    <b v="1"/>
    <n v="85"/>
    <b v="1"/>
    <s v="music/indie rock"/>
    <n v="171"/>
    <n v="46.1764999999999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x v="0"/>
    <n v="1323747596"/>
    <n v="1320287996"/>
    <b v="1"/>
    <n v="103"/>
    <b v="1"/>
    <s v="music/indie rock"/>
    <n v="109"/>
    <n v="68.481700000000004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x v="0"/>
    <n v="1293857940"/>
    <n v="1290281691"/>
    <b v="1"/>
    <n v="113"/>
    <b v="1"/>
    <s v="music/indie rock"/>
    <n v="101"/>
    <n v="53.469200000000001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x v="0"/>
    <n v="1407520800"/>
    <n v="1405356072"/>
    <b v="1"/>
    <n v="167"/>
    <b v="1"/>
    <s v="music/indie rock"/>
    <n v="101"/>
    <n v="109.1078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x v="0"/>
    <n v="1331352129"/>
    <n v="1328760129"/>
    <b v="1"/>
    <n v="73"/>
    <b v="1"/>
    <s v="music/indie rock"/>
    <n v="107"/>
    <n v="51.185600000000001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x v="0"/>
    <n v="1336245328"/>
    <n v="1333653333"/>
    <b v="1"/>
    <n v="75"/>
    <b v="1"/>
    <s v="music/indie rock"/>
    <n v="107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x v="0"/>
    <n v="1409274000"/>
    <n v="1406847996"/>
    <b v="1"/>
    <n v="614"/>
    <b v="1"/>
    <s v="music/indie rock"/>
    <n v="101"/>
    <n v="82.496899999999997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x v="0"/>
    <n v="1362872537"/>
    <n v="1359848537"/>
    <b v="1"/>
    <n v="107"/>
    <b v="1"/>
    <s v="music/indie rock"/>
    <n v="107"/>
    <n v="59.817500000000003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x v="0"/>
    <n v="1363889015"/>
    <n v="1361300615"/>
    <b v="1"/>
    <n v="1224"/>
    <b v="1"/>
    <s v="music/indie rock"/>
    <n v="429"/>
    <n v="64.816500000000005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x v="0"/>
    <n v="1399421189"/>
    <n v="1396829189"/>
    <b v="1"/>
    <n v="104"/>
    <b v="1"/>
    <s v="music/indie rock"/>
    <n v="104"/>
    <n v="90.096199999999996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x v="0"/>
    <n v="1397862000"/>
    <n v="1395155478"/>
    <b v="1"/>
    <n v="79"/>
    <b v="1"/>
    <s v="music/indie rock"/>
    <n v="108"/>
    <n v="40.962000000000003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x v="0"/>
    <n v="1336086026"/>
    <n v="1333494026"/>
    <b v="1"/>
    <n v="157"/>
    <b v="1"/>
    <s v="music/indie rock"/>
    <n v="176"/>
    <n v="56.000100000000003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x v="0"/>
    <n v="1339074857"/>
    <n v="1336482857"/>
    <b v="1"/>
    <n v="50"/>
    <b v="1"/>
    <s v="music/indie rock"/>
    <n v="15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x v="0"/>
    <n v="1336238743"/>
    <n v="1333646743"/>
    <b v="1"/>
    <n v="64"/>
    <b v="1"/>
    <s v="music/indie rock"/>
    <n v="103"/>
    <n v="40.078099999999999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x v="0"/>
    <n v="1260383040"/>
    <n v="1253726650"/>
    <b v="1"/>
    <n v="200"/>
    <b v="1"/>
    <s v="music/indie rock"/>
    <n v="104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x v="0"/>
    <n v="1266210000"/>
    <n v="1263474049"/>
    <b v="1"/>
    <n v="22"/>
    <b v="1"/>
    <s v="music/indie rock"/>
    <n v="104"/>
    <n v="18.909099999999999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x v="0"/>
    <n v="1253937540"/>
    <n v="1251214014"/>
    <b v="1"/>
    <n v="163"/>
    <b v="1"/>
    <s v="music/indie rock"/>
    <n v="121"/>
    <n v="37.134999999999998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x v="0"/>
    <n v="1387072685"/>
    <n v="1384480685"/>
    <b v="1"/>
    <n v="77"/>
    <b v="1"/>
    <s v="music/indie rock"/>
    <n v="108"/>
    <n v="41.96099999999999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x v="0"/>
    <n v="1396463800"/>
    <n v="1393443400"/>
    <b v="1"/>
    <n v="89"/>
    <b v="1"/>
    <s v="music/indie rock"/>
    <n v="109"/>
    <n v="61.044899999999998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x v="3"/>
    <n v="1491282901"/>
    <n v="1488694501"/>
    <b v="0"/>
    <n v="64"/>
    <b v="0"/>
    <s v="food/small batch"/>
    <n v="39"/>
    <n v="64.531300000000002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x v="0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x v="0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x v="1"/>
    <n v="1490559285"/>
    <n v="1487970885"/>
    <b v="0"/>
    <n v="61"/>
    <b v="0"/>
    <s v="food/small batch"/>
    <n v="21"/>
    <n v="25.491800000000001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x v="0"/>
    <n v="1490830331"/>
    <n v="1488241931"/>
    <b v="0"/>
    <n v="7"/>
    <b v="0"/>
    <s v="food/small batch"/>
    <n v="8"/>
    <n v="11.42859999999999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x v="0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x v="0"/>
    <n v="1409090440"/>
    <n v="1406066440"/>
    <b v="1"/>
    <n v="3355"/>
    <b v="1"/>
    <s v="food/small batch"/>
    <n v="526"/>
    <n v="54.883200000000002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d__x000d_Let's change the game together!"/>
    <n v="10000"/>
    <n v="25445"/>
    <x v="0"/>
    <s v="US"/>
    <x v="0"/>
    <n v="1434307537"/>
    <n v="1431715537"/>
    <b v="1"/>
    <n v="537"/>
    <b v="1"/>
    <s v="food/small batch"/>
    <n v="254"/>
    <n v="47.383600000000001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x v="0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x v="0"/>
    <n v="1451001600"/>
    <n v="1448400943"/>
    <b v="1"/>
    <n v="163"/>
    <b v="1"/>
    <s v="food/small batch"/>
    <n v="102"/>
    <n v="219.9264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x v="0"/>
    <n v="1408320490"/>
    <n v="1405728490"/>
    <b v="1"/>
    <n v="283"/>
    <b v="1"/>
    <s v="food/small batch"/>
    <n v="144"/>
    <n v="40.795400000000001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x v="0"/>
    <n v="1423235071"/>
    <n v="1420643071"/>
    <b v="1"/>
    <n v="352"/>
    <b v="1"/>
    <s v="food/small batch"/>
    <n v="106"/>
    <n v="75.502799999999993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x v="0"/>
    <n v="1401385800"/>
    <n v="1399563390"/>
    <b v="1"/>
    <n v="94"/>
    <b v="1"/>
    <s v="food/small batch"/>
    <n v="212"/>
    <n v="13.5426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x v="0"/>
    <n v="1415208840"/>
    <n v="1412611498"/>
    <b v="1"/>
    <n v="67"/>
    <b v="1"/>
    <s v="food/small batch"/>
    <n v="102"/>
    <n v="60.86569999999999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x v="0"/>
    <n v="1402494243"/>
    <n v="1399902243"/>
    <b v="1"/>
    <n v="221"/>
    <b v="1"/>
    <s v="food/small batch"/>
    <n v="102"/>
    <n v="115.6923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x v="0"/>
    <n v="1394316695"/>
    <n v="1390860695"/>
    <b v="1"/>
    <n v="2165"/>
    <b v="1"/>
    <s v="food/small batch"/>
    <n v="521"/>
    <n v="48.104599999999998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x v="0"/>
    <n v="1403796143"/>
    <n v="1401204143"/>
    <b v="1"/>
    <n v="179"/>
    <b v="1"/>
    <s v="food/small batch"/>
    <n v="111"/>
    <n v="74.18439999999999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x v="0"/>
    <n v="1404077484"/>
    <n v="1401485484"/>
    <b v="1"/>
    <n v="123"/>
    <b v="1"/>
    <s v="food/small batch"/>
    <n v="101"/>
    <n v="123.3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x v="0"/>
    <n v="1482134340"/>
    <n v="1479496309"/>
    <b v="1"/>
    <n v="1104"/>
    <b v="1"/>
    <s v="food/small batch"/>
    <n v="294"/>
    <n v="66.623199999999997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x v="0"/>
    <n v="1477841138"/>
    <n v="1475249138"/>
    <b v="1"/>
    <n v="403"/>
    <b v="1"/>
    <s v="food/small batch"/>
    <n v="106"/>
    <n v="104.9901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x v="0"/>
    <n v="1436729504"/>
    <n v="1434137504"/>
    <b v="0"/>
    <n v="0"/>
    <b v="0"/>
    <s v="technology/web"/>
    <n v="0"/>
    <s v="no backers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x v="0"/>
    <n v="1412571600"/>
    <n v="1410799870"/>
    <b v="0"/>
    <n v="0"/>
    <b v="0"/>
    <s v="technology/web"/>
    <n v="0"/>
    <s v="no backers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x v="0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x v="5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x v="0"/>
    <n v="1427845140"/>
    <n v="1424822556"/>
    <b v="0"/>
    <n v="0"/>
    <b v="0"/>
    <s v="technology/web"/>
    <n v="0"/>
    <s v="no backers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x v="0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x v="0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x v="0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x v="9"/>
    <n v="1439318228"/>
    <n v="1436812628"/>
    <b v="0"/>
    <n v="0"/>
    <b v="0"/>
    <s v="technology/web"/>
    <n v="0"/>
    <s v="no backers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x v="3"/>
    <n v="1483474370"/>
    <n v="1480882370"/>
    <b v="0"/>
    <n v="0"/>
    <b v="0"/>
    <s v="technology/web"/>
    <n v="0"/>
    <s v="no backers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x v="4"/>
    <n v="1430360739"/>
    <n v="1427768739"/>
    <b v="0"/>
    <n v="7"/>
    <b v="0"/>
    <s v="technology/web"/>
    <n v="1"/>
    <n v="15.42859999999999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x v="0"/>
    <n v="1433603552"/>
    <n v="1428419552"/>
    <b v="0"/>
    <n v="0"/>
    <b v="0"/>
    <s v="technology/web"/>
    <n v="0"/>
    <s v="no backers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x v="0"/>
    <n v="1429632822"/>
    <n v="1428596022"/>
    <b v="0"/>
    <n v="0"/>
    <b v="0"/>
    <s v="technology/web"/>
    <n v="0"/>
    <s v="no backers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x v="0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x v="2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x v="3"/>
    <n v="1433530104"/>
    <n v="1430938104"/>
    <b v="0"/>
    <n v="0"/>
    <b v="0"/>
    <s v="technology/web"/>
    <n v="0"/>
    <s v="no backers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x v="1"/>
    <n v="1445093578"/>
    <n v="1442501578"/>
    <b v="0"/>
    <n v="0"/>
    <b v="0"/>
    <s v="technology/web"/>
    <n v="0"/>
    <s v="no backers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x v="1"/>
    <n v="1422664740"/>
    <n v="1417818036"/>
    <b v="0"/>
    <n v="0"/>
    <b v="0"/>
    <s v="technology/web"/>
    <n v="0"/>
    <s v="no backers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x v="0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x v="5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x v="5"/>
    <n v="1462053600"/>
    <n v="1459975008"/>
    <b v="0"/>
    <n v="0"/>
    <b v="0"/>
    <s v="technology/web"/>
    <n v="0"/>
    <s v="no backers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x v="0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x v="0"/>
    <n v="1451348200"/>
    <n v="1447460200"/>
    <b v="0"/>
    <n v="0"/>
    <b v="0"/>
    <s v="technology/web"/>
    <n v="0"/>
    <s v="no backers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x v="0"/>
    <n v="1445898356"/>
    <n v="1441146356"/>
    <b v="0"/>
    <n v="0"/>
    <b v="0"/>
    <s v="technology/web"/>
    <n v="0"/>
    <s v="no backers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x v="3"/>
    <n v="1453071600"/>
    <n v="1449596425"/>
    <b v="0"/>
    <n v="0"/>
    <b v="0"/>
    <s v="technology/web"/>
    <n v="0"/>
    <s v="no backers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x v="1"/>
    <n v="1445431533"/>
    <n v="1442839533"/>
    <b v="0"/>
    <n v="27"/>
    <b v="0"/>
    <s v="technology/web"/>
    <n v="11"/>
    <n v="97.407399999999996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x v="0"/>
    <n v="1461622616"/>
    <n v="1456442216"/>
    <b v="0"/>
    <n v="14"/>
    <b v="0"/>
    <s v="technology/web"/>
    <n v="1"/>
    <n v="47.857100000000003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x v="0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x v="0"/>
    <n v="1455132611"/>
    <n v="1452540611"/>
    <b v="0"/>
    <n v="0"/>
    <b v="0"/>
    <s v="technology/web"/>
    <n v="0"/>
    <s v="no backers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x v="0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x v="0"/>
    <n v="1435257596"/>
    <n v="1432665596"/>
    <b v="0"/>
    <n v="0"/>
    <b v="0"/>
    <s v="technology/web"/>
    <n v="0"/>
    <s v="no backers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x v="2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x v="9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x v="0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x v="0"/>
    <n v="1473451437"/>
    <n v="1470859437"/>
    <b v="0"/>
    <n v="0"/>
    <b v="0"/>
    <s v="technology/web"/>
    <n v="0"/>
    <s v="no backers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x v="0"/>
    <n v="1449785566"/>
    <n v="1447193566"/>
    <b v="0"/>
    <n v="4"/>
    <b v="0"/>
    <s v="technology/web"/>
    <n v="11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x v="5"/>
    <n v="1480110783"/>
    <n v="1477515183"/>
    <b v="0"/>
    <n v="0"/>
    <b v="0"/>
    <s v="technology/web"/>
    <n v="0"/>
    <s v="no backers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x v="0"/>
    <n v="1440548330"/>
    <n v="1438042730"/>
    <b v="0"/>
    <n v="0"/>
    <b v="0"/>
    <s v="technology/web"/>
    <n v="0"/>
    <s v="no backers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x v="0"/>
    <n v="1444004616"/>
    <n v="1440116616"/>
    <b v="0"/>
    <n v="0"/>
    <b v="0"/>
    <s v="technology/web"/>
    <n v="0"/>
    <s v="no backers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x v="0"/>
    <n v="1443726142"/>
    <n v="1441134142"/>
    <b v="0"/>
    <n v="3"/>
    <b v="0"/>
    <s v="technology/web"/>
    <n v="0"/>
    <n v="18.333300000000001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x v="0"/>
    <n v="1428704848"/>
    <n v="1426112848"/>
    <b v="0"/>
    <n v="7"/>
    <b v="0"/>
    <s v="technology/web"/>
    <n v="2"/>
    <n v="224.42859999999999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x v="0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x v="4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x v="0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x v="0"/>
    <n v="1438793432"/>
    <n v="1436201432"/>
    <b v="0"/>
    <n v="7"/>
    <b v="0"/>
    <s v="technology/web"/>
    <n v="1"/>
    <n v="112.5714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x v="5"/>
    <n v="1420920424"/>
    <n v="1415736424"/>
    <b v="0"/>
    <n v="0"/>
    <b v="0"/>
    <s v="technology/web"/>
    <n v="0"/>
    <s v="no backers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x v="0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x v="0"/>
    <n v="1421350140"/>
    <n v="1418761759"/>
    <b v="0"/>
    <n v="8"/>
    <b v="0"/>
    <s v="technology/web"/>
    <n v="1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x v="3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x v="2"/>
    <n v="1420352264"/>
    <n v="1416896264"/>
    <b v="0"/>
    <n v="0"/>
    <b v="0"/>
    <s v="technology/web"/>
    <n v="0"/>
    <s v="no backers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x v="0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x v="0"/>
    <n v="1446087223"/>
    <n v="1443495223"/>
    <b v="0"/>
    <n v="0"/>
    <b v="0"/>
    <s v="technology/web"/>
    <n v="0"/>
    <s v="no backers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x v="0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x v="3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x v="0"/>
    <n v="1484038620"/>
    <n v="1481597687"/>
    <b v="0"/>
    <n v="0"/>
    <b v="0"/>
    <s v="technology/web"/>
    <n v="0"/>
    <s v="no backers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x v="11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x v="0"/>
    <n v="1420233256"/>
    <n v="1417641256"/>
    <b v="0"/>
    <n v="0"/>
    <b v="0"/>
    <s v="technology/web"/>
    <n v="0"/>
    <s v="no backers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x v="0"/>
    <n v="1435874384"/>
    <n v="1433282384"/>
    <b v="0"/>
    <n v="0"/>
    <b v="0"/>
    <s v="technology/web"/>
    <n v="0"/>
    <s v="no backers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x v="9"/>
    <n v="1418934506"/>
    <n v="1415910506"/>
    <b v="0"/>
    <n v="0"/>
    <b v="0"/>
    <s v="technology/web"/>
    <n v="0"/>
    <s v="no backers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x v="2"/>
    <n v="1460615164"/>
    <n v="1458023164"/>
    <b v="0"/>
    <n v="0"/>
    <b v="0"/>
    <s v="technology/web"/>
    <n v="0"/>
    <s v="no backers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x v="0"/>
    <n v="1457207096"/>
    <n v="1452023096"/>
    <b v="0"/>
    <n v="9"/>
    <b v="0"/>
    <s v="food/food trucks"/>
    <n v="1"/>
    <n v="22.333300000000001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x v="0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x v="1"/>
    <n v="1459368658"/>
    <n v="1454188258"/>
    <b v="0"/>
    <n v="12"/>
    <b v="0"/>
    <s v="food/food trucks"/>
    <n v="17"/>
    <n v="16.833300000000001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x v="0"/>
    <n v="1451782607"/>
    <n v="1449190607"/>
    <b v="0"/>
    <n v="0"/>
    <b v="0"/>
    <s v="food/food trucks"/>
    <n v="0"/>
    <s v="no backers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x v="0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x v="0"/>
    <n v="1421635190"/>
    <n v="1418179190"/>
    <b v="0"/>
    <n v="16"/>
    <b v="0"/>
    <s v="food/food trucks"/>
    <n v="41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d_An original great health oriented street food in Santa Fe NM."/>
    <n v="22000"/>
    <n v="5557"/>
    <x v="2"/>
    <s v="US"/>
    <x v="0"/>
    <n v="1428732000"/>
    <n v="1426772928"/>
    <b v="0"/>
    <n v="33"/>
    <b v="0"/>
    <s v="food/food trucks"/>
    <n v="25"/>
    <n v="168.39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x v="0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x v="0"/>
    <n v="1439931675"/>
    <n v="1437339675"/>
    <b v="0"/>
    <n v="6"/>
    <b v="0"/>
    <s v="food/food trucks"/>
    <n v="2"/>
    <n v="76.666700000000006"/>
    <x v="7"/>
    <s v="food trucks"/>
    <x v="2409"/>
    <d v="2015-08-18T21:01:15"/>
  </r>
  <r>
    <n v="2410"/>
    <s v="Websters grill truck       slow cooked meats"/>
    <s v="Websters grill truck the best slow cooked meats on hot coals_x000d_Beef bisket, roast Lamb, roast chicken, Ribs, burgers, sliders,"/>
    <n v="15000"/>
    <n v="0"/>
    <x v="2"/>
    <s v="AU"/>
    <x v="2"/>
    <n v="1441619275"/>
    <n v="1439027275"/>
    <b v="0"/>
    <n v="0"/>
    <b v="0"/>
    <s v="food/food trucks"/>
    <n v="0"/>
    <s v="no backers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x v="0"/>
    <n v="1440524082"/>
    <n v="1437932082"/>
    <b v="0"/>
    <n v="3"/>
    <b v="0"/>
    <s v="food/food trucks"/>
    <n v="1"/>
    <n v="50.333300000000001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x v="3"/>
    <n v="1480185673"/>
    <n v="1476294073"/>
    <b v="0"/>
    <n v="0"/>
    <b v="0"/>
    <s v="food/food trucks"/>
    <n v="0"/>
    <s v="no backers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x v="0"/>
    <n v="1401579000"/>
    <n v="1398911882"/>
    <b v="0"/>
    <n v="3"/>
    <b v="0"/>
    <s v="food/food trucks"/>
    <n v="1"/>
    <n v="8.3332999999999995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x v="0"/>
    <n v="1440215940"/>
    <n v="1436805660"/>
    <b v="0"/>
    <n v="13"/>
    <b v="0"/>
    <s v="food/food trucks"/>
    <n v="3"/>
    <n v="35.384599999999999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x v="0"/>
    <n v="1468615346"/>
    <n v="1466023346"/>
    <b v="0"/>
    <n v="6"/>
    <b v="0"/>
    <s v="food/food trucks"/>
    <n v="1"/>
    <n v="55.833300000000001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x v="0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x v="0"/>
    <n v="1407705187"/>
    <n v="1405113187"/>
    <b v="0"/>
    <n v="0"/>
    <b v="0"/>
    <s v="food/food trucks"/>
    <n v="0"/>
    <s v="no backers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x v="0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x v="0"/>
    <n v="1424281389"/>
    <n v="1419097389"/>
    <b v="0"/>
    <n v="0"/>
    <b v="0"/>
    <s v="food/food trucks"/>
    <n v="0"/>
    <s v="no backers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x v="0"/>
    <n v="1415583695"/>
    <n v="1410396095"/>
    <b v="0"/>
    <n v="36"/>
    <b v="0"/>
    <s v="food/food trucks"/>
    <n v="15"/>
    <n v="69.472200000000001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x v="0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x v="0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x v="0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x v="0"/>
    <n v="1414445108"/>
    <n v="1411853108"/>
    <b v="0"/>
    <n v="9"/>
    <b v="0"/>
    <s v="food/food trucks"/>
    <n v="1"/>
    <n v="34.444400000000002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x v="0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x v="0"/>
    <n v="1439006692"/>
    <n v="1433822692"/>
    <b v="0"/>
    <n v="0"/>
    <b v="0"/>
    <s v="food/food trucks"/>
    <n v="0"/>
    <s v="no backers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x v="0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x v="0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x v="8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x v="0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x v="0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x v="0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x v="0"/>
    <n v="1456608943"/>
    <n v="1454016943"/>
    <b v="0"/>
    <n v="0"/>
    <b v="0"/>
    <s v="food/food trucks"/>
    <n v="0"/>
    <s v="no backers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x v="0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x v="9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x v="5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x v="0"/>
    <n v="1426615200"/>
    <n v="1422400188"/>
    <b v="0"/>
    <n v="0"/>
    <b v="0"/>
    <s v="food/food trucks"/>
    <n v="0"/>
    <s v="no backers"/>
    <x v="7"/>
    <s v="food trucks"/>
    <x v="2437"/>
    <d v="2015-03-17T18:00:00"/>
  </r>
  <r>
    <n v="2438"/>
    <s v="FOOD|Art"/>
    <s v="I'm starting a catering and food truck business of southern comfort food. My FOOD is my Art!  _x000d_Thanks for you help!"/>
    <n v="15000"/>
    <n v="50"/>
    <x v="2"/>
    <s v="US"/>
    <x v="0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d_Purchase unstuffed pets to fill with cotton candy"/>
    <n v="10000"/>
    <n v="0"/>
    <x v="2"/>
    <s v="US"/>
    <x v="0"/>
    <n v="1445197129"/>
    <n v="1442605129"/>
    <b v="0"/>
    <n v="0"/>
    <b v="0"/>
    <s v="food/food trucks"/>
    <n v="0"/>
    <s v="no backers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x v="3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x v="0"/>
    <n v="1437627540"/>
    <n v="1435806054"/>
    <b v="0"/>
    <n v="109"/>
    <b v="1"/>
    <s v="food/small batch"/>
    <n v="108"/>
    <n v="74.229399999999998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x v="0"/>
    <n v="1426777228"/>
    <n v="1424188828"/>
    <b v="0"/>
    <n v="372"/>
    <b v="1"/>
    <s v="food/small batch"/>
    <n v="126"/>
    <n v="81.252700000000004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x v="0"/>
    <n v="1408114822"/>
    <n v="1405522822"/>
    <b v="0"/>
    <n v="311"/>
    <b v="1"/>
    <s v="food/small batch"/>
    <n v="203"/>
    <n v="130.2347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x v="0"/>
    <n v="1464199591"/>
    <n v="1461607591"/>
    <b v="0"/>
    <n v="61"/>
    <b v="1"/>
    <s v="food/small batch"/>
    <n v="109"/>
    <n v="53.409799999999997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d_This is the stuff that makes non-Italians wish they were Italian!"/>
    <n v="5000"/>
    <n v="8640"/>
    <x v="0"/>
    <s v="US"/>
    <x v="0"/>
    <n v="1443242021"/>
    <n v="1440650021"/>
    <b v="0"/>
    <n v="115"/>
    <b v="1"/>
    <s v="food/small batch"/>
    <n v="173"/>
    <n v="75.130399999999995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x v="0"/>
    <n v="1480174071"/>
    <n v="1477578471"/>
    <b v="0"/>
    <n v="111"/>
    <b v="1"/>
    <s v="food/small batch"/>
    <n v="168"/>
    <n v="75.666700000000006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x v="0"/>
    <n v="1478923200"/>
    <n v="1476184593"/>
    <b v="0"/>
    <n v="337"/>
    <b v="1"/>
    <s v="food/small batch"/>
    <n v="427"/>
    <n v="31.691400000000002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x v="0"/>
    <n v="1472621760"/>
    <n v="1472110513"/>
    <b v="0"/>
    <n v="9"/>
    <b v="1"/>
    <s v="food/small batch"/>
    <n v="108"/>
    <n v="47.77779999999999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x v="0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x v="0"/>
    <n v="1414465860"/>
    <n v="1411177456"/>
    <b v="0"/>
    <n v="102"/>
    <b v="1"/>
    <s v="food/small batch"/>
    <n v="102"/>
    <n v="149.31399999999999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x v="0"/>
    <n v="1488750490"/>
    <n v="1487022490"/>
    <b v="0"/>
    <n v="186"/>
    <b v="1"/>
    <s v="food/small batch"/>
    <n v="115"/>
    <n v="62.06989999999999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x v="0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x v="0"/>
    <n v="1486053409"/>
    <n v="1483461409"/>
    <b v="0"/>
    <n v="67"/>
    <b v="1"/>
    <s v="food/small batch"/>
    <n v="155"/>
    <n v="69.268699999999995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x v="0"/>
    <n v="1489207808"/>
    <n v="1486183808"/>
    <b v="0"/>
    <n v="130"/>
    <b v="1"/>
    <s v="food/small batch"/>
    <n v="101"/>
    <n v="271.5077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x v="0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x v="0"/>
    <n v="1488063839"/>
    <n v="1485471839"/>
    <b v="0"/>
    <n v="67"/>
    <b v="1"/>
    <s v="food/small batch"/>
    <n v="181"/>
    <n v="40.4925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x v="0"/>
    <n v="1458826056"/>
    <n v="1456237656"/>
    <b v="0"/>
    <n v="124"/>
    <b v="1"/>
    <s v="food/small batch"/>
    <n v="102"/>
    <n v="189.75810000000001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x v="0"/>
    <n v="1465498800"/>
    <n v="1462481718"/>
    <b v="0"/>
    <n v="80"/>
    <b v="1"/>
    <s v="food/small batch"/>
    <n v="110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x v="0"/>
    <n v="1458742685"/>
    <n v="1454858285"/>
    <b v="0"/>
    <n v="282"/>
    <b v="1"/>
    <s v="food/small batch"/>
    <n v="102"/>
    <n v="108.7766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x v="0"/>
    <n v="1483417020"/>
    <n v="1480480167"/>
    <b v="0"/>
    <n v="68"/>
    <b v="1"/>
    <s v="food/small batch"/>
    <n v="101"/>
    <n v="125.9853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x v="0"/>
    <n v="1317438000"/>
    <n v="1314577097"/>
    <b v="0"/>
    <n v="86"/>
    <b v="1"/>
    <s v="music/indie rock"/>
    <n v="104"/>
    <n v="90.523300000000006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x v="0"/>
    <n v="1342672096"/>
    <n v="1340944096"/>
    <b v="0"/>
    <n v="115"/>
    <b v="1"/>
    <s v="music/indie rock"/>
    <n v="111"/>
    <n v="28.880400000000002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x v="0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x v="5"/>
    <n v="1443641340"/>
    <n v="1441143397"/>
    <b v="0"/>
    <n v="43"/>
    <b v="1"/>
    <s v="music/indie rock"/>
    <n v="111"/>
    <n v="51.674399999999999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x v="0"/>
    <n v="1348420548"/>
    <n v="1345828548"/>
    <b v="0"/>
    <n v="48"/>
    <b v="1"/>
    <s v="music/indie rock"/>
    <n v="180"/>
    <n v="26.270800000000001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x v="0"/>
    <n v="1368066453"/>
    <n v="1365474453"/>
    <b v="0"/>
    <n v="52"/>
    <b v="1"/>
    <s v="music/indie rock"/>
    <n v="100"/>
    <n v="48.076900000000002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x v="0"/>
    <n v="1336669200"/>
    <n v="1335473931"/>
    <b v="0"/>
    <n v="43"/>
    <b v="1"/>
    <s v="music/indie rock"/>
    <n v="119"/>
    <n v="27.5581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x v="0"/>
    <n v="1351400400"/>
    <n v="1348285321"/>
    <b v="0"/>
    <n v="58"/>
    <b v="1"/>
    <s v="music/indie rock"/>
    <n v="107"/>
    <n v="36.97140000000000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x v="0"/>
    <n v="1297160329"/>
    <n v="1295000329"/>
    <b v="0"/>
    <n v="47"/>
    <b v="1"/>
    <s v="music/indie rock"/>
    <n v="114"/>
    <n v="29.0213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x v="0"/>
    <n v="1337824055"/>
    <n v="1335232055"/>
    <b v="0"/>
    <n v="36"/>
    <b v="1"/>
    <s v="music/indie rock"/>
    <n v="103"/>
    <n v="28.656700000000001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x v="0"/>
    <n v="1327535392"/>
    <n v="1324079392"/>
    <b v="0"/>
    <n v="17"/>
    <b v="1"/>
    <s v="music/indie rock"/>
    <n v="128"/>
    <n v="37.647100000000002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x v="0"/>
    <n v="1283562180"/>
    <n v="1277433980"/>
    <b v="0"/>
    <n v="104"/>
    <b v="1"/>
    <s v="music/indie rock"/>
    <n v="136"/>
    <n v="97.903999999999996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x v="0"/>
    <n v="1352573869"/>
    <n v="1349978269"/>
    <b v="0"/>
    <n v="47"/>
    <b v="1"/>
    <s v="music/indie rock"/>
    <n v="100"/>
    <n v="42.553199999999997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x v="0"/>
    <n v="1286756176"/>
    <n v="1282868176"/>
    <b v="0"/>
    <n v="38"/>
    <b v="1"/>
    <s v="music/indie rock"/>
    <n v="100"/>
    <n v="131.58369999999999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x v="0"/>
    <n v="1278799200"/>
    <n v="1273647255"/>
    <b v="0"/>
    <n v="81"/>
    <b v="1"/>
    <s v="music/indie rock"/>
    <n v="105"/>
    <n v="32.320999999999998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x v="0"/>
    <n v="1415004770"/>
    <n v="1412149970"/>
    <b v="0"/>
    <n v="55"/>
    <b v="1"/>
    <s v="music/indie rock"/>
    <n v="10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x v="0"/>
    <n v="1344789345"/>
    <n v="1340901345"/>
    <b v="0"/>
    <n v="41"/>
    <b v="1"/>
    <s v="music/indie rock"/>
    <n v="171"/>
    <n v="31.341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x v="0"/>
    <n v="1358117313"/>
    <n v="1355525313"/>
    <b v="0"/>
    <n v="79"/>
    <b v="1"/>
    <s v="music/indie rock"/>
    <n v="128"/>
    <n v="129.113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x v="0"/>
    <n v="1343440800"/>
    <n v="1342545994"/>
    <b v="0"/>
    <n v="16"/>
    <b v="1"/>
    <s v="music/indie rock"/>
    <n v="133"/>
    <n v="25.0206000000000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x v="0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x v="0"/>
    <n v="1335799808"/>
    <n v="1333207808"/>
    <b v="0"/>
    <n v="95"/>
    <b v="1"/>
    <s v="music/indie rock"/>
    <n v="113"/>
    <n v="47.541499999999999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x v="0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x v="0"/>
    <n v="1335891603"/>
    <n v="1330711203"/>
    <b v="0"/>
    <n v="19"/>
    <b v="1"/>
    <s v="music/indie rock"/>
    <n v="114"/>
    <n v="65.842100000000002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x v="0"/>
    <n v="1316124003"/>
    <n v="1313532003"/>
    <b v="0"/>
    <n v="90"/>
    <b v="1"/>
    <s v="music/indie rock"/>
    <n v="119"/>
    <n v="46.401200000000003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x v="0"/>
    <n v="1318463879"/>
    <n v="1315439879"/>
    <b v="0"/>
    <n v="41"/>
    <b v="1"/>
    <s v="music/indie rock"/>
    <n v="103"/>
    <n v="50.365900000000003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x v="0"/>
    <n v="1335113976"/>
    <n v="1332521976"/>
    <b v="0"/>
    <n v="30"/>
    <b v="1"/>
    <s v="music/indie rock"/>
    <n v="266"/>
    <n v="26.566700000000001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x v="0"/>
    <n v="1338083997"/>
    <n v="1335491997"/>
    <b v="0"/>
    <n v="38"/>
    <b v="1"/>
    <s v="music/indie rock"/>
    <n v="100"/>
    <n v="39.493699999999997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x v="0"/>
    <n v="1321459908"/>
    <n v="1318864308"/>
    <b v="0"/>
    <n v="65"/>
    <b v="1"/>
    <s v="music/indie rock"/>
    <n v="107"/>
    <n v="49.246200000000002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x v="0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x v="0"/>
    <n v="1340429276"/>
    <n v="1335245276"/>
    <b v="0"/>
    <n v="16"/>
    <b v="1"/>
    <s v="music/indie rock"/>
    <n v="121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x v="0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x v="0"/>
    <n v="1339840740"/>
    <n v="1335397188"/>
    <b v="0"/>
    <n v="27"/>
    <b v="1"/>
    <s v="music/indie rock"/>
    <n v="125"/>
    <n v="27.77779999999999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x v="0"/>
    <n v="1367208140"/>
    <n v="1363320140"/>
    <b v="0"/>
    <n v="259"/>
    <b v="1"/>
    <s v="music/indie rock"/>
    <n v="129"/>
    <n v="99.382199999999997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x v="0"/>
    <n v="1337786944"/>
    <n v="1335194944"/>
    <b v="0"/>
    <n v="39"/>
    <b v="1"/>
    <s v="music/indie rock"/>
    <n v="101"/>
    <n v="38.848199999999999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x v="0"/>
    <n v="1339022575"/>
    <n v="1336430575"/>
    <b v="0"/>
    <n v="42"/>
    <b v="1"/>
    <s v="music/indie rock"/>
    <n v="128"/>
    <n v="45.5488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x v="0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x v="0"/>
    <n v="1312578338"/>
    <n v="1309986338"/>
    <b v="0"/>
    <n v="56"/>
    <b v="1"/>
    <s v="music/indie rock"/>
    <n v="113"/>
    <n v="80.55110000000000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x v="0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x v="0"/>
    <n v="1356976800"/>
    <n v="1352820837"/>
    <b v="0"/>
    <n v="170"/>
    <b v="1"/>
    <s v="music/indie rock"/>
    <n v="203"/>
    <n v="47.6764999999999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x v="0"/>
    <n v="1340476375"/>
    <n v="1337884375"/>
    <b v="0"/>
    <n v="29"/>
    <b v="1"/>
    <s v="music/indie rock"/>
    <n v="113"/>
    <n v="23.4483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x v="5"/>
    <n v="1443379104"/>
    <n v="1440787104"/>
    <b v="0"/>
    <n v="7"/>
    <b v="0"/>
    <s v="food/restaurants"/>
    <n v="3"/>
    <n v="40.142899999999997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x v="0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x v="0"/>
    <n v="1465333560"/>
    <n v="1462743308"/>
    <b v="0"/>
    <n v="0"/>
    <b v="0"/>
    <s v="food/restaurants"/>
    <n v="0"/>
    <s v="no backers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x v="0"/>
    <n v="1416014534"/>
    <n v="1413418934"/>
    <b v="0"/>
    <n v="0"/>
    <b v="0"/>
    <s v="food/restaurants"/>
    <n v="0"/>
    <s v="no backers"/>
    <x v="7"/>
    <s v="restaurants"/>
    <x v="2504"/>
    <d v="2014-11-15T01:22:14"/>
  </r>
  <r>
    <n v="2505"/>
    <s v="PASTATUTION"/>
    <s v="PASTATUTION- The act or practice of engaging in Pasta Making for money.  _x000d__x000d_Help us get the Arcobaleno Pasta Extruder!"/>
    <n v="7000"/>
    <n v="0"/>
    <x v="2"/>
    <s v="US"/>
    <x v="0"/>
    <n v="1426292416"/>
    <n v="1423704016"/>
    <b v="0"/>
    <n v="0"/>
    <b v="0"/>
    <s v="food/restaurants"/>
    <n v="0"/>
    <s v="no backers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x v="1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x v="0"/>
    <n v="1431308704"/>
    <n v="1428716704"/>
    <b v="0"/>
    <n v="0"/>
    <b v="0"/>
    <s v="food/restaurants"/>
    <n v="0"/>
    <s v="no backers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x v="0"/>
    <n v="1408056634"/>
    <n v="1405464634"/>
    <b v="0"/>
    <n v="0"/>
    <b v="0"/>
    <s v="food/restaurants"/>
    <n v="0"/>
    <s v="no backers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x v="1"/>
    <n v="1429554349"/>
    <n v="1424719549"/>
    <b v="0"/>
    <n v="28"/>
    <b v="0"/>
    <s v="food/restaurants"/>
    <n v="1"/>
    <n v="35.71430000000000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x v="0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x v="1"/>
    <n v="1454323413"/>
    <n v="1451731413"/>
    <b v="0"/>
    <n v="0"/>
    <b v="0"/>
    <s v="food/restaurants"/>
    <n v="0"/>
    <s v="no backers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x v="0"/>
    <n v="1418504561"/>
    <n v="1417208561"/>
    <b v="0"/>
    <n v="0"/>
    <b v="0"/>
    <s v="food/restaurants"/>
    <n v="0"/>
    <s v="no backers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x v="3"/>
    <n v="1488067789"/>
    <n v="1482883789"/>
    <b v="0"/>
    <n v="0"/>
    <b v="0"/>
    <s v="food/restaurants"/>
    <n v="0"/>
    <s v="no backers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x v="0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x v="0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x v="0"/>
    <n v="1417279252"/>
    <n v="1414683652"/>
    <b v="0"/>
    <n v="0"/>
    <b v="0"/>
    <s v="food/restaurants"/>
    <n v="0"/>
    <s v="no backers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x v="5"/>
    <n v="1426788930"/>
    <n v="1424200530"/>
    <b v="0"/>
    <n v="33"/>
    <b v="0"/>
    <s v="food/restaurants"/>
    <n v="10"/>
    <n v="53.54549999999999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x v="0"/>
    <n v="1415899228"/>
    <n v="1413303628"/>
    <b v="0"/>
    <n v="0"/>
    <b v="0"/>
    <s v="food/restaurants"/>
    <n v="0"/>
    <s v="no backers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x v="0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x v="0"/>
    <n v="1476559260"/>
    <n v="1472567085"/>
    <b v="0"/>
    <n v="0"/>
    <b v="0"/>
    <s v="food/restaurants"/>
    <n v="0"/>
    <s v="no backers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x v="0"/>
    <n v="1444778021"/>
    <n v="1442963621"/>
    <b v="0"/>
    <n v="132"/>
    <b v="1"/>
    <s v="music/classical music"/>
    <n v="109"/>
    <n v="103.68170000000001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x v="0"/>
    <n v="1461336720"/>
    <n v="1459431960"/>
    <b v="0"/>
    <n v="27"/>
    <b v="1"/>
    <s v="music/classical music"/>
    <n v="100"/>
    <n v="185.18520000000001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x v="0"/>
    <n v="1416270292"/>
    <n v="1413674692"/>
    <b v="0"/>
    <n v="26"/>
    <b v="1"/>
    <s v="music/classical music"/>
    <n v="156"/>
    <n v="54.153799999999997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x v="0"/>
    <n v="1419136200"/>
    <n v="1416338557"/>
    <b v="0"/>
    <n v="43"/>
    <b v="1"/>
    <s v="music/classical music"/>
    <n v="102"/>
    <n v="177.2093000000000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x v="0"/>
    <n v="1340914571"/>
    <n v="1338322571"/>
    <b v="0"/>
    <n v="80"/>
    <b v="1"/>
    <s v="music/classical music"/>
    <n v="100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x v="0"/>
    <n v="1418014740"/>
    <n v="1415585474"/>
    <b v="0"/>
    <n v="33"/>
    <b v="1"/>
    <s v="music/classical music"/>
    <n v="113"/>
    <n v="136.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x v="0"/>
    <n v="1382068740"/>
    <n v="1380477691"/>
    <b v="0"/>
    <n v="71"/>
    <b v="1"/>
    <s v="music/classical music"/>
    <n v="102"/>
    <n v="57.535200000000003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x v="1"/>
    <n v="1440068400"/>
    <n v="1438459303"/>
    <b v="0"/>
    <n v="81"/>
    <b v="1"/>
    <s v="music/classical music"/>
    <n v="107"/>
    <n v="52.962800000000001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x v="0"/>
    <n v="1332636975"/>
    <n v="1328752575"/>
    <b v="0"/>
    <n v="76"/>
    <b v="1"/>
    <s v="music/classical music"/>
    <n v="104"/>
    <n v="82.328900000000004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x v="0"/>
    <n v="1429505400"/>
    <n v="1426711505"/>
    <b v="0"/>
    <n v="48"/>
    <b v="1"/>
    <s v="music/classical music"/>
    <n v="100"/>
    <n v="135.4166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x v="0"/>
    <n v="1439611140"/>
    <n v="1437668354"/>
    <b v="0"/>
    <n v="61"/>
    <b v="1"/>
    <s v="music/classical music"/>
    <n v="100"/>
    <n v="74.06560000000000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x v="0"/>
    <n v="1345148566"/>
    <n v="1342556566"/>
    <b v="0"/>
    <n v="60"/>
    <b v="1"/>
    <s v="music/classical music"/>
    <n v="126"/>
    <n v="84.083299999999994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x v="0"/>
    <n v="1362160868"/>
    <n v="1359568911"/>
    <b v="0"/>
    <n v="136"/>
    <b v="1"/>
    <s v="music/classical music"/>
    <n v="111"/>
    <n v="61.0294000000000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x v="0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x v="0"/>
    <n v="1417463945"/>
    <n v="1414781945"/>
    <b v="0"/>
    <n v="78"/>
    <b v="1"/>
    <s v="music/classical music"/>
    <n v="104"/>
    <n v="266.0896999999999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x v="0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x v="0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x v="0"/>
    <n v="1361681940"/>
    <n v="1359029661"/>
    <b v="0"/>
    <n v="185"/>
    <b v="1"/>
    <s v="music/classical music"/>
    <n v="113"/>
    <n v="109.9631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x v="0"/>
    <n v="1422913152"/>
    <n v="1417729152"/>
    <b v="0"/>
    <n v="59"/>
    <b v="1"/>
    <s v="music/classical music"/>
    <n v="100"/>
    <n v="169.9153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x v="0"/>
    <n v="1319904721"/>
    <n v="1314720721"/>
    <b v="0"/>
    <n v="27"/>
    <b v="1"/>
    <s v="music/classical music"/>
    <n v="103"/>
    <n v="95.74070000000000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x v="1"/>
    <n v="1380192418"/>
    <n v="1375008418"/>
    <b v="0"/>
    <n v="63"/>
    <b v="1"/>
    <s v="music/classical music"/>
    <n v="107"/>
    <n v="59.460299999999997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x v="0"/>
    <n v="1380599940"/>
    <n v="1377252857"/>
    <b v="0"/>
    <n v="13"/>
    <b v="1"/>
    <s v="music/classical music"/>
    <n v="104"/>
    <n v="55.769199999999998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x v="0"/>
    <n v="1293937200"/>
    <n v="1291257298"/>
    <b v="0"/>
    <n v="13"/>
    <b v="1"/>
    <s v="music/classical music"/>
    <n v="156"/>
    <n v="30.07689999999999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x v="0"/>
    <n v="1341750569"/>
    <n v="1339158569"/>
    <b v="0"/>
    <n v="57"/>
    <b v="1"/>
    <s v="music/classical music"/>
    <n v="101"/>
    <n v="88.43859999999999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x v="0"/>
    <n v="1424997000"/>
    <n v="1421983138"/>
    <b v="0"/>
    <n v="61"/>
    <b v="1"/>
    <s v="music/classical music"/>
    <n v="195"/>
    <n v="64.032799999999995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x v="0"/>
    <n v="1380949200"/>
    <n v="1378586179"/>
    <b v="0"/>
    <n v="65"/>
    <b v="1"/>
    <s v="music/classical music"/>
    <n v="112"/>
    <n v="60.153799999999997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x v="0"/>
    <n v="1333560803"/>
    <n v="1330972403"/>
    <b v="0"/>
    <n v="134"/>
    <b v="1"/>
    <s v="music/classical music"/>
    <n v="120"/>
    <n v="49.194000000000003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x v="3"/>
    <n v="1475209620"/>
    <n v="1473087637"/>
    <b v="0"/>
    <n v="37"/>
    <b v="1"/>
    <s v="music/classical music"/>
    <n v="102"/>
    <n v="165.16220000000001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x v="1"/>
    <n v="1370019600"/>
    <n v="1366999870"/>
    <b v="0"/>
    <n v="37"/>
    <b v="1"/>
    <s v="music/classical music"/>
    <n v="103"/>
    <n v="43.62160000000000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x v="0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x v="0"/>
    <n v="1332362880"/>
    <n v="1329890585"/>
    <b v="0"/>
    <n v="56"/>
    <b v="1"/>
    <s v="music/classical music"/>
    <n v="103"/>
    <n v="67.419600000000003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x v="0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x v="0"/>
    <n v="1348202807"/>
    <n v="1343018807"/>
    <b v="0"/>
    <n v="60"/>
    <b v="1"/>
    <s v="music/classical music"/>
    <n v="156"/>
    <n v="38.883299999999998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x v="0"/>
    <n v="1433131140"/>
    <n v="1430445163"/>
    <b v="0"/>
    <n v="67"/>
    <b v="1"/>
    <s v="music/classical music"/>
    <n v="123"/>
    <n v="54.985100000000003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x v="0"/>
    <n v="1338219793"/>
    <n v="1335541393"/>
    <b v="0"/>
    <n v="35"/>
    <b v="1"/>
    <s v="music/classical music"/>
    <n v="107"/>
    <n v="61.3429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x v="0"/>
    <n v="1356392857"/>
    <n v="1352504857"/>
    <b v="0"/>
    <n v="34"/>
    <b v="1"/>
    <s v="music/classical music"/>
    <n v="106"/>
    <n v="23.11759999999999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x v="1"/>
    <n v="1400176386"/>
    <n v="1397584386"/>
    <b v="0"/>
    <n v="36"/>
    <b v="1"/>
    <s v="music/classical music"/>
    <n v="118"/>
    <n v="29.6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x v="2"/>
    <n v="1430488740"/>
    <n v="1427747906"/>
    <b v="0"/>
    <n v="18"/>
    <b v="1"/>
    <s v="music/classical music"/>
    <n v="109"/>
    <n v="75.611099999999993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x v="0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x v="1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x v="5"/>
    <n v="1444740089"/>
    <n v="1442148089"/>
    <b v="0"/>
    <n v="0"/>
    <b v="0"/>
    <s v="food/food trucks"/>
    <n v="0"/>
    <s v="no backers"/>
    <x v="7"/>
    <s v="food trucks"/>
    <x v="2561"/>
    <d v="2015-10-13T12:41:29"/>
  </r>
  <r>
    <n v="2562"/>
    <s v="Jamaican food truck in Munich in the making! (Canceled)"/>
    <s v="Hail up - Wah gwaan ?_x000d_We are creating a foodtruck that will serve typical, traditional Jamaican jerk chicken/pork and more!"/>
    <n v="10000"/>
    <n v="75"/>
    <x v="1"/>
    <s v="DE"/>
    <x v="3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x v="0"/>
    <n v="1438226451"/>
    <n v="1433042451"/>
    <b v="0"/>
    <n v="0"/>
    <b v="0"/>
    <s v="food/food trucks"/>
    <n v="0"/>
    <s v="no backers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x v="5"/>
    <n v="1406854699"/>
    <n v="1404262699"/>
    <b v="0"/>
    <n v="0"/>
    <b v="0"/>
    <s v="food/food trucks"/>
    <n v="0"/>
    <s v="no backers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x v="0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x v="0"/>
    <n v="1408663948"/>
    <n v="1406071948"/>
    <b v="0"/>
    <n v="0"/>
    <b v="0"/>
    <s v="food/food trucks"/>
    <n v="0"/>
    <s v="no backers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x v="0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x v="1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x v="0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x v="0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x v="2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x v="0"/>
    <n v="1428893517"/>
    <n v="1426301517"/>
    <b v="0"/>
    <n v="0"/>
    <b v="0"/>
    <s v="food/food trucks"/>
    <n v="0"/>
    <s v="no backers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x v="0"/>
    <n v="1408803149"/>
    <n v="1404915149"/>
    <b v="0"/>
    <n v="0"/>
    <b v="0"/>
    <s v="food/food trucks"/>
    <n v="0"/>
    <s v="no backers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x v="0"/>
    <n v="1463600945"/>
    <n v="1461786545"/>
    <b v="0"/>
    <n v="0"/>
    <b v="0"/>
    <s v="food/food trucks"/>
    <n v="0"/>
    <s v="no backers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x v="0"/>
    <n v="1421030194"/>
    <n v="1418438194"/>
    <b v="0"/>
    <n v="0"/>
    <b v="0"/>
    <s v="food/food trucks"/>
    <n v="0"/>
    <s v="no backers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x v="0"/>
    <n v="1428707647"/>
    <n v="1424823247"/>
    <b v="0"/>
    <n v="0"/>
    <b v="0"/>
    <s v="food/food trucks"/>
    <n v="0"/>
    <s v="no backers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x v="0"/>
    <n v="1407181297"/>
    <n v="1405021297"/>
    <b v="0"/>
    <n v="0"/>
    <b v="0"/>
    <s v="food/food trucks"/>
    <n v="0"/>
    <s v="no backers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x v="0"/>
    <n v="1444410000"/>
    <n v="1440203579"/>
    <b v="0"/>
    <n v="0"/>
    <b v="0"/>
    <s v="food/food trucks"/>
    <n v="0"/>
    <s v="no backers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x v="0"/>
    <n v="1410810903"/>
    <n v="1405626903"/>
    <b v="0"/>
    <n v="12"/>
    <b v="0"/>
    <s v="food/food trucks"/>
    <n v="0"/>
    <n v="23.083300000000001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x v="0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x v="0"/>
    <n v="1447689898"/>
    <n v="1445094298"/>
    <b v="0"/>
    <n v="11"/>
    <b v="0"/>
    <s v="food/food trucks"/>
    <n v="11"/>
    <n v="48.181800000000003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x v="0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x v="0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x v="0"/>
    <n v="1434341369"/>
    <n v="1431749369"/>
    <b v="0"/>
    <n v="0"/>
    <b v="0"/>
    <s v="food/food trucks"/>
    <n v="0"/>
    <s v="no backers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x v="0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x v="1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x v="0"/>
    <n v="1451491953"/>
    <n v="1448899953"/>
    <b v="0"/>
    <n v="6"/>
    <b v="0"/>
    <s v="food/food trucks"/>
    <n v="2"/>
    <n v="202.83330000000001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x v="0"/>
    <n v="1427807640"/>
    <n v="1423325626"/>
    <b v="0"/>
    <n v="8"/>
    <b v="0"/>
    <s v="food/food trucks"/>
    <n v="4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x v="7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x v="2"/>
    <n v="1453817297"/>
    <n v="1453212497"/>
    <b v="0"/>
    <n v="0"/>
    <b v="0"/>
    <s v="food/food trucks"/>
    <n v="0"/>
    <s v="no backers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x v="0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x v="0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x v="0"/>
    <n v="1429993026"/>
    <n v="1427401026"/>
    <b v="0"/>
    <n v="0"/>
    <b v="0"/>
    <s v="food/food trucks"/>
    <n v="0"/>
    <s v="no backers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x v="0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x v="0"/>
    <n v="1487915500"/>
    <n v="1485323500"/>
    <b v="0"/>
    <n v="19"/>
    <b v="0"/>
    <s v="food/food trucks"/>
    <n v="12"/>
    <n v="96.052599999999998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x v="5"/>
    <n v="1407427009"/>
    <n v="1404835009"/>
    <b v="0"/>
    <n v="27"/>
    <b v="0"/>
    <s v="food/food trucks"/>
    <n v="24"/>
    <n v="305.77780000000001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x v="1"/>
    <n v="1466323917"/>
    <n v="1463731917"/>
    <b v="0"/>
    <n v="7"/>
    <b v="0"/>
    <s v="food/food trucks"/>
    <n v="6"/>
    <n v="12.142899999999999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x v="0"/>
    <n v="1443039001"/>
    <n v="1440447001"/>
    <b v="0"/>
    <n v="14"/>
    <b v="0"/>
    <s v="food/food trucks"/>
    <n v="39"/>
    <n v="83.57139999999999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x v="0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x v="0"/>
    <n v="1458938200"/>
    <n v="1453757800"/>
    <b v="0"/>
    <n v="30"/>
    <b v="0"/>
    <s v="food/food trucks"/>
    <n v="7"/>
    <n v="115.5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x v="0"/>
    <n v="1347508740"/>
    <n v="1346276349"/>
    <b v="1"/>
    <n v="151"/>
    <b v="1"/>
    <s v="technology/space exploration"/>
    <n v="661"/>
    <n v="21.900700000000001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x v="0"/>
    <n v="1415827200"/>
    <n v="1412358968"/>
    <b v="1"/>
    <n v="489"/>
    <b v="1"/>
    <s v="technology/space exploration"/>
    <n v="326"/>
    <n v="80.022499999999994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x v="0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x v="0"/>
    <n v="1335662023"/>
    <n v="1333070023"/>
    <b v="1"/>
    <n v="321"/>
    <b v="1"/>
    <s v="technology/space exploration"/>
    <n v="104"/>
    <n v="64.93330000000000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x v="0"/>
    <n v="1466168390"/>
    <n v="1463576390"/>
    <b v="1"/>
    <n v="1762"/>
    <b v="1"/>
    <s v="technology/space exploration"/>
    <n v="107"/>
    <n v="60.965699999999998"/>
    <x v="2"/>
    <s v="space exploration"/>
    <x v="2605"/>
    <d v="2016-06-17T12:59:50"/>
  </r>
  <r>
    <n v="2606"/>
    <s v="2000 Student Projects to the Edge of Space"/>
    <s v="PongSat 2 !!!!!_x000d__x000d_On September 27, 2014 we are going to send 2000 student projects to the edge of space."/>
    <n v="11000"/>
    <n v="12106"/>
    <x v="0"/>
    <s v="US"/>
    <x v="0"/>
    <n v="1398791182"/>
    <n v="1396026382"/>
    <b v="1"/>
    <n v="385"/>
    <b v="1"/>
    <s v="technology/space exploration"/>
    <n v="110"/>
    <n v="31.444199999999999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x v="0"/>
    <n v="1439344800"/>
    <n v="1435611572"/>
    <b v="1"/>
    <n v="398"/>
    <b v="1"/>
    <s v="technology/space exploration"/>
    <n v="408"/>
    <n v="81.94970000000000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x v="0"/>
    <n v="1489536000"/>
    <n v="1485976468"/>
    <b v="1"/>
    <n v="304"/>
    <b v="1"/>
    <s v="technology/space exploration"/>
    <n v="224"/>
    <n v="58.927599999999998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x v="0"/>
    <n v="1342330951"/>
    <n v="1339738951"/>
    <b v="1"/>
    <n v="676"/>
    <b v="1"/>
    <s v="technology/space exploration"/>
    <n v="304"/>
    <n v="157.2934999999999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x v="0"/>
    <n v="1471849140"/>
    <n v="1468444125"/>
    <b v="1"/>
    <n v="577"/>
    <b v="1"/>
    <s v="technology/space exploration"/>
    <n v="141"/>
    <n v="55.758499999999998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x v="3"/>
    <n v="1483397940"/>
    <n v="1480493014"/>
    <b v="1"/>
    <n v="3663"/>
    <b v="1"/>
    <s v="technology/space exploration"/>
    <n v="2791"/>
    <n v="83.802899999999994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x v="0"/>
    <n v="1420773970"/>
    <n v="1418095570"/>
    <b v="1"/>
    <n v="294"/>
    <b v="1"/>
    <s v="technology/space exploration"/>
    <n v="172"/>
    <n v="58.422199999999997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x v="0"/>
    <n v="1348256294"/>
    <n v="1345664294"/>
    <b v="1"/>
    <n v="28"/>
    <b v="1"/>
    <s v="technology/space exploration"/>
    <n v="101"/>
    <n v="270.57139999999998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x v="0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x v="1"/>
    <n v="1462017600"/>
    <n v="1458820564"/>
    <b v="0"/>
    <n v="72"/>
    <b v="1"/>
    <s v="technology/space exploration"/>
    <n v="170"/>
    <n v="47.18059999999999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x v="0"/>
    <n v="1440546729"/>
    <n v="1437954729"/>
    <b v="1"/>
    <n v="238"/>
    <b v="1"/>
    <s v="technology/space exploration"/>
    <n v="115"/>
    <n v="120.3088000000000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x v="0"/>
    <n v="1413838751"/>
    <n v="1411246751"/>
    <b v="1"/>
    <n v="159"/>
    <b v="1"/>
    <s v="technology/space exploration"/>
    <n v="878"/>
    <n v="27.5975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x v="0"/>
    <n v="1449000061"/>
    <n v="1443812461"/>
    <b v="1"/>
    <n v="77"/>
    <b v="1"/>
    <s v="technology/space exploration"/>
    <n v="105"/>
    <n v="205.2987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x v="0"/>
    <n v="1445598000"/>
    <n v="1443302004"/>
    <b v="1"/>
    <n v="53"/>
    <b v="1"/>
    <s v="technology/space exploration"/>
    <n v="188"/>
    <n v="35.5471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x v="2"/>
    <n v="1444525200"/>
    <n v="1441339242"/>
    <b v="1"/>
    <n v="1251"/>
    <b v="1"/>
    <s v="technology/space exploration"/>
    <n v="144"/>
    <n v="74.639499999999998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x v="0"/>
    <n v="1432230988"/>
    <n v="1429638988"/>
    <b v="1"/>
    <n v="465"/>
    <b v="1"/>
    <s v="technology/space exploration"/>
    <n v="146"/>
    <n v="47.058100000000003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x v="3"/>
    <n v="1483120216"/>
    <n v="1479232216"/>
    <b v="0"/>
    <n v="74"/>
    <b v="1"/>
    <s v="technology/space exploration"/>
    <n v="131"/>
    <n v="26.5914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x v="0"/>
    <n v="1480658966"/>
    <n v="1479449366"/>
    <b v="0"/>
    <n v="62"/>
    <b v="1"/>
    <s v="technology/space exploration"/>
    <n v="114"/>
    <n v="36.7742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x v="0"/>
    <n v="1347530822"/>
    <n v="1345716422"/>
    <b v="0"/>
    <n v="3468"/>
    <b v="1"/>
    <s v="technology/space exploration"/>
    <n v="1379"/>
    <n v="31.82049999999999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x v="3"/>
    <n v="1478723208"/>
    <n v="1476559608"/>
    <b v="0"/>
    <n v="52"/>
    <b v="1"/>
    <s v="technology/space exploration"/>
    <n v="956"/>
    <n v="27.57689999999999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x v="0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x v="0"/>
    <n v="1448571261"/>
    <n v="1445975661"/>
    <b v="0"/>
    <n v="45"/>
    <b v="1"/>
    <s v="technology/space exploration"/>
    <n v="647"/>
    <n v="21.555599999999998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x v="0"/>
    <n v="1417389067"/>
    <n v="1415661067"/>
    <b v="0"/>
    <n v="21"/>
    <b v="1"/>
    <s v="technology/space exploration"/>
    <n v="110"/>
    <n v="44.095199999999998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x v="1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x v="2"/>
    <n v="1467280800"/>
    <n v="1464921112"/>
    <b v="0"/>
    <n v="81"/>
    <b v="1"/>
    <s v="technology/space exploration"/>
    <n v="158"/>
    <n v="38.987699999999997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x v="0"/>
    <n v="1440907427"/>
    <n v="1438488227"/>
    <b v="0"/>
    <n v="286"/>
    <b v="1"/>
    <s v="technology/space exploration"/>
    <n v="115"/>
    <n v="80.185500000000005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x v="0"/>
    <n v="1464485339"/>
    <n v="1462325339"/>
    <b v="0"/>
    <n v="42"/>
    <b v="1"/>
    <s v="technology/space exploration"/>
    <n v="137"/>
    <n v="34.904800000000002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x v="0"/>
    <n v="1393542000"/>
    <n v="1390938332"/>
    <b v="0"/>
    <n v="199"/>
    <b v="1"/>
    <s v="technology/space exploration"/>
    <n v="355"/>
    <n v="89.100499999999997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x v="0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x v="5"/>
    <n v="1425937761"/>
    <n v="1422917361"/>
    <b v="0"/>
    <n v="84"/>
    <b v="1"/>
    <s v="technology/space exploration"/>
    <n v="100"/>
    <n v="136.9047999999999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x v="0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x v="0"/>
    <n v="1476277875"/>
    <n v="1474895475"/>
    <b v="0"/>
    <n v="26"/>
    <b v="1"/>
    <s v="technology/space exploration"/>
    <n v="166"/>
    <n v="31.961500000000001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x v="0"/>
    <n v="1421358895"/>
    <n v="1418766895"/>
    <b v="0"/>
    <n v="14"/>
    <b v="1"/>
    <s v="technology/space exploration"/>
    <n v="102"/>
    <n v="25.21430000000000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x v="1"/>
    <n v="1424378748"/>
    <n v="1421786748"/>
    <b v="0"/>
    <n v="49"/>
    <b v="1"/>
    <s v="technology/space exploration"/>
    <n v="164"/>
    <n v="10.040800000000001"/>
    <x v="2"/>
    <s v="space exploration"/>
    <x v="2639"/>
    <d v="2015-02-19T20:45:48"/>
  </r>
  <r>
    <n v="2640"/>
    <s v="Save the Astronomy Van"/>
    <s v="Hi,_x000d_My Name is David Frey and I Provide Free Public Astronomy programs in San Francisco, Mt. Tamalpias, Yosemite and Novato CA."/>
    <n v="3000"/>
    <n v="3170"/>
    <x v="0"/>
    <s v="US"/>
    <x v="0"/>
    <n v="1433735474"/>
    <n v="1428551474"/>
    <b v="0"/>
    <n v="69"/>
    <b v="1"/>
    <s v="technology/space exploration"/>
    <n v="106"/>
    <n v="45.942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x v="0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d_Stehe mit Mars one einer hollÃ¤ndischen space company in cooperatio"/>
    <n v="500000"/>
    <n v="0"/>
    <x v="2"/>
    <s v="DE"/>
    <x v="3"/>
    <n v="1468565820"/>
    <n v="1465970108"/>
    <b v="0"/>
    <n v="0"/>
    <b v="0"/>
    <s v="technology/space exploration"/>
    <n v="0"/>
    <s v="no backers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x v="0"/>
    <n v="1482307140"/>
    <n v="1479218315"/>
    <b v="1"/>
    <n v="1501"/>
    <b v="0"/>
    <s v="technology/space exploration"/>
    <n v="34"/>
    <n v="223.58250000000001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x v="0"/>
    <n v="1489172435"/>
    <n v="1486580435"/>
    <b v="1"/>
    <n v="52"/>
    <b v="0"/>
    <s v="technology/space exploration"/>
    <n v="2"/>
    <n v="39.480800000000002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x v="2"/>
    <n v="1415481203"/>
    <n v="1412885603"/>
    <b v="1"/>
    <n v="23"/>
    <b v="0"/>
    <s v="technology/space exploration"/>
    <n v="11"/>
    <n v="91.304299999999998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x v="0"/>
    <n v="1441783869"/>
    <n v="1439191869"/>
    <b v="1"/>
    <n v="535"/>
    <b v="0"/>
    <s v="technology/space exploration"/>
    <n v="8"/>
    <n v="78.666200000000003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x v="5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x v="0"/>
    <n v="1457543360"/>
    <n v="1454951360"/>
    <b v="0"/>
    <n v="6"/>
    <b v="0"/>
    <s v="technology/space exploration"/>
    <n v="1"/>
    <n v="17.666699999999999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x v="0"/>
    <n v="1454370941"/>
    <n v="1449186941"/>
    <b v="0"/>
    <n v="3"/>
    <b v="0"/>
    <s v="technology/space exploration"/>
    <n v="0"/>
    <n v="41.333300000000001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x v="0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x v="0"/>
    <n v="1450380009"/>
    <n v="1447960809"/>
    <b v="0"/>
    <n v="17"/>
    <b v="0"/>
    <s v="technology/space exploration"/>
    <n v="2"/>
    <n v="307.8235000000000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x v="2"/>
    <n v="1418183325"/>
    <n v="1415591325"/>
    <b v="0"/>
    <n v="11"/>
    <b v="0"/>
    <s v="technology/space exploration"/>
    <n v="1"/>
    <n v="80.454499999999996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x v="0"/>
    <n v="1402632000"/>
    <n v="1399909127"/>
    <b v="0"/>
    <n v="70"/>
    <b v="0"/>
    <s v="technology/space exploration"/>
    <n v="12"/>
    <n v="83.942899999999995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x v="0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x v="0"/>
    <n v="1455048000"/>
    <n v="1452631647"/>
    <b v="0"/>
    <n v="43"/>
    <b v="0"/>
    <s v="technology/space exploration"/>
    <n v="21"/>
    <n v="73.372100000000003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x v="0"/>
    <n v="1489345200"/>
    <n v="1485966688"/>
    <b v="0"/>
    <n v="152"/>
    <b v="0"/>
    <s v="technology/space exploration"/>
    <n v="11"/>
    <n v="112.8618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x v="0"/>
    <n v="1470187800"/>
    <n v="1467325053"/>
    <b v="0"/>
    <n v="59"/>
    <b v="0"/>
    <s v="technology/space exploration"/>
    <n v="19"/>
    <n v="95.27760000000000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x v="0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x v="0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x v="0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x v="0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x v="0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x v="5"/>
    <n v="1441378800"/>
    <n v="1438873007"/>
    <b v="0"/>
    <n v="56"/>
    <b v="1"/>
    <s v="technology/makerspaces"/>
    <n v="105"/>
    <n v="373.55799999999999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x v="0"/>
    <n v="1449644340"/>
    <n v="1446683797"/>
    <b v="0"/>
    <n v="104"/>
    <b v="1"/>
    <s v="technology/makerspaces"/>
    <n v="103"/>
    <n v="174.038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x v="0"/>
    <n v="1430774974"/>
    <n v="1426886974"/>
    <b v="0"/>
    <n v="46"/>
    <b v="1"/>
    <s v="technology/makerspaces"/>
    <n v="123"/>
    <n v="93.695700000000002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x v="0"/>
    <n v="1443214800"/>
    <n v="1440008439"/>
    <b v="0"/>
    <n v="206"/>
    <b v="1"/>
    <s v="technology/makerspaces"/>
    <n v="159"/>
    <n v="77.32769999999999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x v="0"/>
    <n v="1455142416"/>
    <n v="1452550416"/>
    <b v="0"/>
    <n v="18"/>
    <b v="1"/>
    <s v="technology/makerspaces"/>
    <n v="111"/>
    <n v="92.222200000000001"/>
    <x v="2"/>
    <s v="makerspaces"/>
    <x v="2667"/>
    <d v="2016-02-10T22:13:36"/>
  </r>
  <r>
    <n v="2668"/>
    <s v="UOttawa Makermobile"/>
    <s v="Creativity on the go! |_x000d_CrÃ©ativitÃ© en mouvement !"/>
    <n v="1000"/>
    <n v="1707"/>
    <x v="0"/>
    <s v="CA"/>
    <x v="5"/>
    <n v="1447079520"/>
    <n v="1443449265"/>
    <b v="0"/>
    <n v="28"/>
    <b v="1"/>
    <s v="technology/makerspaces"/>
    <n v="171"/>
    <n v="60.964300000000001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x v="0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x v="2"/>
    <n v="1406593780"/>
    <n v="1404174580"/>
    <b v="1"/>
    <n v="60"/>
    <b v="0"/>
    <s v="technology/makerspaces"/>
    <n v="6"/>
    <n v="41.583300000000001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x v="0"/>
    <n v="1419017880"/>
    <n v="1416419916"/>
    <b v="1"/>
    <n v="84"/>
    <b v="0"/>
    <s v="technology/makerspaces"/>
    <n v="11"/>
    <n v="33.761899999999997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x v="0"/>
    <n v="1451282400"/>
    <n v="1449436390"/>
    <b v="1"/>
    <n v="47"/>
    <b v="0"/>
    <s v="technology/makerspaces"/>
    <n v="33"/>
    <n v="70.617000000000004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x v="0"/>
    <n v="1414622700"/>
    <n v="1412081999"/>
    <b v="1"/>
    <n v="66"/>
    <b v="0"/>
    <s v="technology/makerspaces"/>
    <n v="28"/>
    <n v="167.15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d_â€œLocal de Mariposas EÃ³licas Para un Futuro Mejorâ€"/>
    <n v="35000"/>
    <n v="21994"/>
    <x v="2"/>
    <s v="US"/>
    <x v="0"/>
    <n v="1467694740"/>
    <n v="1465398670"/>
    <b v="1"/>
    <n v="171"/>
    <b v="0"/>
    <s v="technology/makerspaces"/>
    <n v="63"/>
    <n v="128.6199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x v="0"/>
    <n v="1415655289"/>
    <n v="1413059689"/>
    <b v="1"/>
    <n v="29"/>
    <b v="0"/>
    <s v="technology/makerspaces"/>
    <n v="8"/>
    <n v="65.413799999999995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x v="5"/>
    <n v="1463929174"/>
    <n v="1461337174"/>
    <b v="0"/>
    <n v="9"/>
    <b v="0"/>
    <s v="technology/makerspaces"/>
    <n v="50"/>
    <n v="117.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x v="0"/>
    <n v="1404348143"/>
    <n v="1401756143"/>
    <b v="0"/>
    <n v="27"/>
    <b v="0"/>
    <s v="technology/makerspaces"/>
    <n v="18"/>
    <n v="126.4815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x v="3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x v="0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x v="3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x v="0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x v="0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x v="0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x v="0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x v="0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x v="0"/>
    <n v="1412119423"/>
    <n v="1410391423"/>
    <b v="0"/>
    <n v="0"/>
    <b v="0"/>
    <s v="food/food trucks"/>
    <n v="0"/>
    <s v="no backers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x v="0"/>
    <n v="1435591318"/>
    <n v="1432999318"/>
    <b v="0"/>
    <n v="0"/>
    <b v="0"/>
    <s v="food/food trucks"/>
    <n v="0"/>
    <s v="no backers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x v="0"/>
    <n v="1424746800"/>
    <n v="1422067870"/>
    <b v="0"/>
    <n v="14"/>
    <b v="0"/>
    <s v="food/food trucks"/>
    <n v="0"/>
    <n v="5.2857000000000003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x v="0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x v="0"/>
    <n v="1433298676"/>
    <n v="1429410676"/>
    <b v="0"/>
    <n v="118"/>
    <b v="0"/>
    <s v="food/food trucks"/>
    <n v="11"/>
    <n v="72.76269999999999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x v="5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d_                       Fast, Fresh, Food -_x000d_                            Throughout the Omaha area"/>
    <n v="3500"/>
    <n v="25"/>
    <x v="2"/>
    <s v="US"/>
    <x v="0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x v="0"/>
    <n v="1407899966"/>
    <n v="1405307966"/>
    <b v="0"/>
    <n v="3"/>
    <b v="0"/>
    <s v="food/food trucks"/>
    <n v="1"/>
    <n v="13.333299999999999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x v="0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x v="0"/>
    <n v="1428981718"/>
    <n v="1423801318"/>
    <b v="0"/>
    <n v="3"/>
    <b v="0"/>
    <s v="food/food trucks"/>
    <n v="0"/>
    <n v="23.666699999999999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x v="0"/>
    <n v="1419538560"/>
    <n v="1416600960"/>
    <b v="0"/>
    <n v="38"/>
    <b v="0"/>
    <s v="food/food trucks"/>
    <n v="6"/>
    <n v="89.210499999999996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x v="0"/>
    <n v="1438552800"/>
    <n v="1435876423"/>
    <b v="0"/>
    <n v="52"/>
    <b v="0"/>
    <s v="food/food trucks"/>
    <n v="26"/>
    <n v="116.5577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x v="0"/>
    <n v="1403904808"/>
    <n v="1401312808"/>
    <b v="0"/>
    <n v="2"/>
    <b v="0"/>
    <s v="food/food trucks"/>
    <n v="0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x v="5"/>
    <n v="1407533463"/>
    <n v="1404941463"/>
    <b v="0"/>
    <n v="0"/>
    <b v="0"/>
    <s v="food/food trucks"/>
    <n v="0"/>
    <s v="no backers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x v="0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x v="3"/>
    <n v="1491586534"/>
    <n v="1488911734"/>
    <b v="0"/>
    <n v="46"/>
    <b v="0"/>
    <s v="theater/spaces"/>
    <n v="46"/>
    <n v="34.130400000000002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x v="0"/>
    <n v="1491416077"/>
    <n v="1488827677"/>
    <b v="1"/>
    <n v="26"/>
    <b v="0"/>
    <s v="theater/spaces"/>
    <n v="34"/>
    <n v="132.34620000000001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x v="10"/>
    <n v="1490196830"/>
    <n v="1485016430"/>
    <b v="0"/>
    <n v="45"/>
    <b v="0"/>
    <s v="theater/spaces"/>
    <n v="104"/>
    <n v="922.22220000000004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x v="0"/>
    <n v="1491421314"/>
    <n v="1487709714"/>
    <b v="0"/>
    <n v="7"/>
    <b v="0"/>
    <s v="theater/spaces"/>
    <n v="6"/>
    <n v="163.57140000000001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x v="0"/>
    <n v="1490389158"/>
    <n v="1486504758"/>
    <b v="0"/>
    <n v="8"/>
    <b v="0"/>
    <s v="theater/spaces"/>
    <n v="11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x v="0"/>
    <n v="1413442740"/>
    <n v="1410937483"/>
    <b v="1"/>
    <n v="263"/>
    <b v="1"/>
    <s v="theater/spaces"/>
    <n v="112"/>
    <n v="149.4448999999999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x v="0"/>
    <n v="1369637940"/>
    <n v="1367088443"/>
    <b v="1"/>
    <n v="394"/>
    <b v="1"/>
    <s v="theater/spaces"/>
    <n v="351"/>
    <n v="71.237499999999997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x v="1"/>
    <n v="1469119526"/>
    <n v="1463935526"/>
    <b v="1"/>
    <n v="1049"/>
    <b v="1"/>
    <s v="theater/spaces"/>
    <n v="233"/>
    <n v="44.464300000000001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x v="0"/>
    <n v="1475553540"/>
    <n v="1472528141"/>
    <b v="1"/>
    <n v="308"/>
    <b v="1"/>
    <s v="theater/spaces"/>
    <n v="102"/>
    <n v="164.94479999999999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x v="0"/>
    <n v="1407549600"/>
    <n v="1404797428"/>
    <b v="1"/>
    <n v="1088"/>
    <b v="1"/>
    <s v="theater/spaces"/>
    <n v="154"/>
    <n v="84.87149999999999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x v="1"/>
    <n v="1403301660"/>
    <n v="1400694790"/>
    <b v="1"/>
    <n v="73"/>
    <b v="1"/>
    <s v="theater/spaces"/>
    <n v="101"/>
    <n v="53.9452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x v="0"/>
    <n v="1373738400"/>
    <n v="1370568560"/>
    <b v="1"/>
    <n v="143"/>
    <b v="1"/>
    <s v="theater/spaces"/>
    <n v="131"/>
    <n v="50.531500000000001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x v="0"/>
    <n v="1450971684"/>
    <n v="1447515684"/>
    <b v="1"/>
    <n v="1420"/>
    <b v="1"/>
    <s v="theater/spaces"/>
    <n v="102"/>
    <n v="108.0014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x v="0"/>
    <n v="1476486000"/>
    <n v="1474040596"/>
    <b v="1"/>
    <n v="305"/>
    <b v="1"/>
    <s v="theater/spaces"/>
    <n v="116"/>
    <n v="95.373800000000003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x v="0"/>
    <n v="1456047228"/>
    <n v="1453109628"/>
    <b v="1"/>
    <n v="551"/>
    <b v="1"/>
    <s v="theater/spaces"/>
    <n v="265"/>
    <n v="57.63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d__x000d_(Das Video ist untertitelt. Klicke auf CC)"/>
    <n v="10000"/>
    <n v="11998.01"/>
    <x v="0"/>
    <s v="DE"/>
    <x v="3"/>
    <n v="1444291193"/>
    <n v="1441699193"/>
    <b v="1"/>
    <n v="187"/>
    <b v="1"/>
    <s v="theater/spaces"/>
    <n v="120"/>
    <n v="64.160499999999999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x v="0"/>
    <n v="1417906649"/>
    <n v="1414015049"/>
    <b v="1"/>
    <n v="325"/>
    <b v="1"/>
    <s v="theater/spaces"/>
    <n v="120"/>
    <n v="92.38769999999999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x v="0"/>
    <n v="1462316400"/>
    <n v="1459865945"/>
    <b v="1"/>
    <n v="148"/>
    <b v="1"/>
    <s v="theater/spaces"/>
    <n v="104"/>
    <n v="125.97969999999999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x v="0"/>
    <n v="1460936694"/>
    <n v="1455756294"/>
    <b v="0"/>
    <n v="69"/>
    <b v="1"/>
    <s v="theater/spaces"/>
    <n v="109"/>
    <n v="94.637699999999995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x v="0"/>
    <n v="1478866253"/>
    <n v="1476270653"/>
    <b v="0"/>
    <n v="173"/>
    <b v="1"/>
    <s v="theater/spaces"/>
    <n v="118"/>
    <n v="170.6994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x v="1"/>
    <n v="1378494000"/>
    <n v="1375880598"/>
    <b v="0"/>
    <n v="269"/>
    <b v="1"/>
    <s v="technology/hardware"/>
    <n v="1462"/>
    <n v="40.762099999999997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x v="0"/>
    <n v="1485722053"/>
    <n v="1480538053"/>
    <b v="0"/>
    <n v="185"/>
    <b v="1"/>
    <s v="technology/hardware"/>
    <n v="253"/>
    <n v="68.254099999999994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x v="0"/>
    <n v="1420060088"/>
    <n v="1414872488"/>
    <b v="0"/>
    <n v="176"/>
    <b v="1"/>
    <s v="technology/hardware"/>
    <n v="140"/>
    <n v="95.488600000000005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x v="1"/>
    <n v="1439625059"/>
    <n v="1436860259"/>
    <b v="0"/>
    <n v="1019"/>
    <b v="1"/>
    <s v="technology/hardware"/>
    <n v="297"/>
    <n v="7.1902999999999997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x v="5"/>
    <n v="1488390735"/>
    <n v="1484070735"/>
    <b v="0"/>
    <n v="113"/>
    <b v="1"/>
    <s v="technology/hardware"/>
    <n v="145"/>
    <n v="511.6549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x v="0"/>
    <n v="1461333311"/>
    <n v="1458741311"/>
    <b v="0"/>
    <n v="404"/>
    <b v="1"/>
    <s v="technology/hardware"/>
    <n v="106"/>
    <n v="261.74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x v="0"/>
    <n v="1438964063"/>
    <n v="1436804063"/>
    <b v="0"/>
    <n v="707"/>
    <b v="1"/>
    <s v="technology/hardware"/>
    <n v="493"/>
    <n v="69.760999999999996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x v="0"/>
    <n v="1451485434"/>
    <n v="1448461434"/>
    <b v="0"/>
    <n v="392"/>
    <b v="1"/>
    <s v="technology/hardware"/>
    <n v="202"/>
    <n v="77.229600000000005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x v="0"/>
    <n v="1430459197"/>
    <n v="1427867197"/>
    <b v="0"/>
    <n v="23"/>
    <b v="1"/>
    <s v="technology/hardware"/>
    <n v="104"/>
    <n v="340.5652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x v="0"/>
    <n v="1366635575"/>
    <n v="1363611575"/>
    <b v="0"/>
    <n v="682"/>
    <b v="1"/>
    <s v="technology/hardware"/>
    <n v="170"/>
    <n v="67.417900000000003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x v="0"/>
    <n v="1413604800"/>
    <n v="1408624622"/>
    <b v="0"/>
    <n v="37"/>
    <b v="1"/>
    <s v="technology/hardware"/>
    <n v="104"/>
    <n v="845.70270000000005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x v="0"/>
    <n v="1369699200"/>
    <n v="1366917828"/>
    <b v="0"/>
    <n v="146"/>
    <b v="1"/>
    <s v="technology/hardware"/>
    <n v="118"/>
    <n v="97.191800000000001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x v="0"/>
    <n v="1428643974"/>
    <n v="1423463574"/>
    <b v="0"/>
    <n v="119"/>
    <b v="1"/>
    <s v="technology/hardware"/>
    <n v="108"/>
    <n v="451.84030000000001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x v="0"/>
    <n v="1476395940"/>
    <n v="1473782592"/>
    <b v="0"/>
    <n v="163"/>
    <b v="1"/>
    <s v="technology/hardware"/>
    <n v="2260300"/>
    <n v="138.6687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x v="1"/>
    <n v="1363204800"/>
    <n v="1360551250"/>
    <b v="0"/>
    <n v="339"/>
    <b v="1"/>
    <s v="technology/hardware"/>
    <n v="978"/>
    <n v="21.640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d_Open Source"/>
    <n v="8000"/>
    <n v="9832"/>
    <x v="0"/>
    <s v="CA"/>
    <x v="5"/>
    <n v="1398268773"/>
    <n v="1395676773"/>
    <b v="0"/>
    <n v="58"/>
    <b v="1"/>
    <s v="technology/hardware"/>
    <n v="123"/>
    <n v="169.517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x v="0"/>
    <n v="1389812400"/>
    <n v="1386108087"/>
    <b v="0"/>
    <n v="456"/>
    <b v="1"/>
    <s v="technology/hardware"/>
    <n v="246"/>
    <n v="161.8821000000000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x v="0"/>
    <n v="1478402804"/>
    <n v="1473218804"/>
    <b v="0"/>
    <n v="15"/>
    <b v="1"/>
    <s v="technology/hardware"/>
    <n v="148"/>
    <n v="493.13330000000002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x v="1"/>
    <n v="1399324717"/>
    <n v="1395436717"/>
    <b v="0"/>
    <n v="191"/>
    <b v="1"/>
    <s v="technology/hardware"/>
    <n v="384"/>
    <n v="22.1204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x v="0"/>
    <n v="1426117552"/>
    <n v="1423529152"/>
    <b v="0"/>
    <n v="17"/>
    <b v="1"/>
    <s v="technology/hardware"/>
    <n v="103"/>
    <n v="18.235299999999999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x v="0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x v="0"/>
    <n v="1337102187"/>
    <n v="1335892587"/>
    <b v="0"/>
    <n v="18"/>
    <b v="0"/>
    <s v="publishing/children's books"/>
    <n v="29"/>
    <n v="40.6111"/>
    <x v="3"/>
    <s v="children's books"/>
    <x v="2742"/>
    <d v="2012-05-15T17:16:27"/>
  </r>
  <r>
    <n v="2743"/>
    <s v="St. Nick Jr"/>
    <s v="One Christmas every child was naughty, and Santa's son _x000d_St. Nick Jr sacrifices all his gifts over his whole life, for the children"/>
    <n v="5999"/>
    <n v="0"/>
    <x v="2"/>
    <s v="US"/>
    <x v="0"/>
    <n v="1476863607"/>
    <n v="1474271607"/>
    <b v="0"/>
    <n v="0"/>
    <b v="0"/>
    <s v="publishing/children's books"/>
    <n v="0"/>
    <s v="no backers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x v="0"/>
    <n v="1330478998"/>
    <n v="1327886998"/>
    <b v="0"/>
    <n v="22"/>
    <b v="0"/>
    <s v="publishing/children's books"/>
    <n v="5"/>
    <n v="37.9545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x v="0"/>
    <n v="1342309368"/>
    <n v="1337125368"/>
    <b v="0"/>
    <n v="49"/>
    <b v="0"/>
    <s v="publishing/children's books"/>
    <n v="22"/>
    <n v="35.7346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x v="0"/>
    <n v="1409337911"/>
    <n v="1406745911"/>
    <b v="0"/>
    <n v="19"/>
    <b v="0"/>
    <s v="publishing/children's books"/>
    <n v="27"/>
    <n v="42.157899999999998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x v="0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x v="0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x v="0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x v="0"/>
    <n v="1341086400"/>
    <n v="1340055345"/>
    <b v="0"/>
    <n v="0"/>
    <b v="0"/>
    <s v="publishing/children's books"/>
    <n v="0"/>
    <s v="no backers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x v="0"/>
    <n v="1403039842"/>
    <n v="1397855842"/>
    <b v="0"/>
    <n v="0"/>
    <b v="0"/>
    <s v="publishing/children's books"/>
    <n v="0"/>
    <s v="no backers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x v="0"/>
    <n v="1324232504"/>
    <n v="1320776504"/>
    <b v="0"/>
    <n v="14"/>
    <b v="0"/>
    <s v="publishing/children's books"/>
    <n v="11"/>
    <n v="39.28569999999999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x v="0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x v="0"/>
    <n v="1410448551"/>
    <n v="1407856551"/>
    <b v="0"/>
    <n v="0"/>
    <b v="0"/>
    <s v="publishing/children's books"/>
    <n v="0"/>
    <s v="no backers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x v="3"/>
    <n v="1428519527"/>
    <n v="1425927527"/>
    <b v="0"/>
    <n v="15"/>
    <b v="0"/>
    <s v="publishing/children's books"/>
    <n v="52"/>
    <n v="17.333300000000001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x v="0"/>
    <n v="1389476201"/>
    <n v="1386884201"/>
    <b v="0"/>
    <n v="33"/>
    <b v="0"/>
    <s v="publishing/children's books"/>
    <n v="10"/>
    <n v="31.75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x v="0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x v="2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x v="2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x v="1"/>
    <n v="1371726258"/>
    <n v="1369134258"/>
    <b v="0"/>
    <n v="0"/>
    <b v="0"/>
    <s v="publishing/children's books"/>
    <n v="0"/>
    <s v="no backers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x v="0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x v="0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x v="0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x v="0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x v="0"/>
    <n v="1351432428"/>
    <n v="1350050028"/>
    <b v="0"/>
    <n v="0"/>
    <b v="0"/>
    <s v="publishing/children's books"/>
    <n v="0"/>
    <s v="no backers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x v="0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x v="5"/>
    <n v="1439766050"/>
    <n v="1434582050"/>
    <b v="0"/>
    <n v="3"/>
    <b v="0"/>
    <s v="publishing/children's books"/>
    <n v="1"/>
    <n v="11.333299999999999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x v="0"/>
    <n v="1333028723"/>
    <n v="1330440323"/>
    <b v="0"/>
    <n v="34"/>
    <b v="0"/>
    <s v="publishing/children's books"/>
    <n v="14"/>
    <n v="29.470600000000001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x v="1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x v="0"/>
    <n v="1395158130"/>
    <n v="1392569730"/>
    <b v="0"/>
    <n v="33"/>
    <b v="0"/>
    <s v="publishing/children's books"/>
    <n v="10"/>
    <n v="63.09850000000000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x v="0"/>
    <n v="1359738000"/>
    <n v="1355489140"/>
    <b v="0"/>
    <n v="0"/>
    <b v="0"/>
    <s v="publishing/children's books"/>
    <n v="0"/>
    <s v="no backers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x v="0"/>
    <n v="1381006294"/>
    <n v="1379710294"/>
    <b v="0"/>
    <n v="0"/>
    <b v="0"/>
    <s v="publishing/children's books"/>
    <n v="0"/>
    <s v="no backers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x v="5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x v="0"/>
    <n v="1362711728"/>
    <n v="1360119728"/>
    <b v="0"/>
    <n v="13"/>
    <b v="0"/>
    <s v="publishing/children's books"/>
    <n v="14"/>
    <n v="43.846200000000003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x v="0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x v="0"/>
    <n v="1434092876"/>
    <n v="1431414476"/>
    <b v="0"/>
    <n v="36"/>
    <b v="0"/>
    <s v="publishing/children's books"/>
    <n v="8"/>
    <n v="45.97220000000000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x v="0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d_Make  your own Mermaid Doll with the included knitting or sewing pattern!"/>
    <n v="5500"/>
    <n v="1405"/>
    <x v="2"/>
    <s v="US"/>
    <x v="0"/>
    <n v="1409009306"/>
    <n v="1406417306"/>
    <b v="0"/>
    <n v="15"/>
    <b v="0"/>
    <s v="publishing/children's books"/>
    <n v="26"/>
    <n v="93.666700000000006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x v="0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x v="3"/>
    <n v="1489142688"/>
    <n v="1486550688"/>
    <b v="0"/>
    <n v="0"/>
    <b v="0"/>
    <s v="publishing/children's books"/>
    <n v="0"/>
    <s v="no backers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x v="0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x v="0"/>
    <n v="1424149140"/>
    <n v="1421964718"/>
    <b v="0"/>
    <n v="18"/>
    <b v="1"/>
    <s v="theater/plays"/>
    <n v="120"/>
    <n v="66.666700000000006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x v="1"/>
    <n v="1429793446"/>
    <n v="1428583846"/>
    <b v="0"/>
    <n v="61"/>
    <b v="1"/>
    <s v="theater/plays"/>
    <n v="115"/>
    <n v="18.77049999999999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x v="0"/>
    <n v="1414608843"/>
    <n v="1412794443"/>
    <b v="0"/>
    <n v="108"/>
    <b v="1"/>
    <s v="theater/plays"/>
    <n v="119"/>
    <n v="66.111099999999993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x v="0"/>
    <n v="1470430800"/>
    <n v="1467865967"/>
    <b v="0"/>
    <n v="142"/>
    <b v="1"/>
    <s v="theater/plays"/>
    <n v="105"/>
    <n v="36.859200000000001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x v="1"/>
    <n v="1404913180"/>
    <n v="1403703580"/>
    <b v="0"/>
    <n v="74"/>
    <b v="1"/>
    <s v="theater/plays"/>
    <n v="118"/>
    <n v="39.8108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x v="0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x v="0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x v="0"/>
    <n v="1426132800"/>
    <n v="1424477934"/>
    <b v="0"/>
    <n v="24"/>
    <b v="1"/>
    <s v="theater/plays"/>
    <n v="101"/>
    <n v="126.45829999999999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x v="0"/>
    <n v="1423693903"/>
    <n v="1421101903"/>
    <b v="0"/>
    <n v="66"/>
    <b v="1"/>
    <s v="theater/plays"/>
    <n v="105"/>
    <n v="47.87879999999999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x v="0"/>
    <n v="1473393600"/>
    <n v="1470778559"/>
    <b v="0"/>
    <n v="28"/>
    <b v="1"/>
    <s v="theater/plays"/>
    <n v="103"/>
    <n v="73.2142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x v="0"/>
    <n v="1439357559"/>
    <n v="1435469559"/>
    <b v="0"/>
    <n v="24"/>
    <b v="1"/>
    <s v="theater/plays"/>
    <n v="108"/>
    <n v="89.666700000000006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d_Its Godot with Gals n Grenades"/>
    <n v="10000"/>
    <n v="11056.75"/>
    <x v="0"/>
    <s v="AU"/>
    <x v="2"/>
    <n v="1437473005"/>
    <n v="1434881005"/>
    <b v="0"/>
    <n v="73"/>
    <b v="1"/>
    <s v="theater/plays"/>
    <n v="111"/>
    <n v="151.462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x v="1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x v="0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x v="1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x v="1"/>
    <n v="1404858840"/>
    <n v="1402266840"/>
    <b v="0"/>
    <n v="94"/>
    <b v="1"/>
    <s v="theater/plays"/>
    <n v="103"/>
    <n v="87.357600000000005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x v="1"/>
    <n v="1438358400"/>
    <n v="1437063121"/>
    <b v="0"/>
    <n v="139"/>
    <b v="1"/>
    <s v="theater/plays"/>
    <n v="101"/>
    <n v="36.474800000000002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x v="1"/>
    <n v="1466179200"/>
    <n v="1463466070"/>
    <b v="0"/>
    <n v="130"/>
    <b v="1"/>
    <s v="theater/plays"/>
    <n v="117"/>
    <n v="44.859499999999997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x v="1"/>
    <n v="1420377366"/>
    <n v="1415193366"/>
    <b v="0"/>
    <n v="31"/>
    <b v="1"/>
    <s v="theater/plays"/>
    <n v="133"/>
    <n v="42.903199999999998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x v="2"/>
    <n v="1412938800"/>
    <n v="1411019409"/>
    <b v="0"/>
    <n v="13"/>
    <b v="1"/>
    <s v="theater/plays"/>
    <n v="133"/>
    <n v="51.230800000000002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x v="1"/>
    <n v="1438875107"/>
    <n v="1436283107"/>
    <b v="0"/>
    <n v="90"/>
    <b v="1"/>
    <s v="theater/plays"/>
    <n v="102"/>
    <n v="33.944400000000002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x v="0"/>
    <n v="1437004800"/>
    <n v="1433295276"/>
    <b v="0"/>
    <n v="141"/>
    <b v="1"/>
    <s v="theater/plays"/>
    <n v="128"/>
    <n v="90.744699999999995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x v="1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d_Help us take our metatheatrical nutshell volcano to the Fringe!"/>
    <n v="400"/>
    <n v="440"/>
    <x v="0"/>
    <s v="GB"/>
    <x v="1"/>
    <n v="1440245273"/>
    <n v="1438085273"/>
    <b v="0"/>
    <n v="18"/>
    <b v="1"/>
    <s v="theater/plays"/>
    <n v="110"/>
    <n v="24.444400000000002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x v="1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x v="0"/>
    <n v="1435611438"/>
    <n v="1433019438"/>
    <b v="0"/>
    <n v="93"/>
    <b v="1"/>
    <s v="theater/plays"/>
    <n v="126"/>
    <n v="67.74190000000000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x v="0"/>
    <n v="1440274735"/>
    <n v="1437682735"/>
    <b v="0"/>
    <n v="69"/>
    <b v="1"/>
    <s v="theater/plays"/>
    <n v="100"/>
    <n v="65.376800000000003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x v="0"/>
    <n v="1459348740"/>
    <n v="1458647725"/>
    <b v="0"/>
    <n v="21"/>
    <b v="1"/>
    <s v="theater/plays"/>
    <n v="102"/>
    <n v="121.9047999999999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x v="0"/>
    <n v="1401595140"/>
    <n v="1398828064"/>
    <b v="0"/>
    <n v="57"/>
    <b v="1"/>
    <s v="theater/plays"/>
    <n v="108"/>
    <n v="47.456099999999999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x v="1"/>
    <n v="1424692503"/>
    <n v="1422100503"/>
    <b v="0"/>
    <n v="108"/>
    <b v="1"/>
    <s v="theater/plays"/>
    <n v="100"/>
    <n v="92.84260000000000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x v="5"/>
    <n v="1428292800"/>
    <n v="1424368298"/>
    <b v="0"/>
    <n v="83"/>
    <b v="1"/>
    <s v="theater/plays"/>
    <n v="113"/>
    <n v="68.253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x v="0"/>
    <n v="1481737761"/>
    <n v="1479577761"/>
    <b v="0"/>
    <n v="96"/>
    <b v="1"/>
    <s v="theater/plays"/>
    <n v="128"/>
    <n v="37.209600000000002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x v="1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x v="5"/>
    <n v="1470595109"/>
    <n v="1468003109"/>
    <b v="0"/>
    <n v="14"/>
    <b v="1"/>
    <s v="theater/plays"/>
    <n v="242"/>
    <n v="43.21430000000000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x v="1"/>
    <n v="1438531200"/>
    <n v="1435921992"/>
    <b v="0"/>
    <n v="169"/>
    <b v="1"/>
    <s v="theater/plays"/>
    <n v="142"/>
    <n v="25.130199999999999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x v="1"/>
    <n v="1425136462"/>
    <n v="1421680462"/>
    <b v="0"/>
    <n v="33"/>
    <b v="1"/>
    <s v="theater/plays"/>
    <n v="130"/>
    <n v="23.636399999999998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x v="0"/>
    <n v="1443018086"/>
    <n v="1441290086"/>
    <b v="0"/>
    <n v="102"/>
    <b v="1"/>
    <s v="theater/plays"/>
    <n v="106"/>
    <n v="103.95099999999999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x v="1"/>
    <n v="1434285409"/>
    <n v="1431693409"/>
    <b v="0"/>
    <n v="104"/>
    <b v="1"/>
    <s v="theater/plays"/>
    <n v="105"/>
    <n v="50.384599999999999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x v="1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x v="1"/>
    <n v="1411510135"/>
    <n v="1408918135"/>
    <b v="0"/>
    <n v="35"/>
    <b v="1"/>
    <s v="theater/plays"/>
    <n v="100"/>
    <n v="28.571400000000001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x v="0"/>
    <n v="1427469892"/>
    <n v="1424881492"/>
    <b v="0"/>
    <n v="94"/>
    <b v="1"/>
    <s v="theater/plays"/>
    <n v="100"/>
    <n v="63.829799999999999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x v="1"/>
    <n v="1427842740"/>
    <n v="1425428206"/>
    <b v="0"/>
    <n v="14"/>
    <b v="1"/>
    <s v="theater/plays"/>
    <n v="124"/>
    <n v="8.8571000000000009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x v="0"/>
    <n v="1434159780"/>
    <n v="1431412196"/>
    <b v="0"/>
    <n v="15"/>
    <b v="1"/>
    <s v="theater/plays"/>
    <n v="117"/>
    <n v="50.666699999999999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x v="1"/>
    <n v="1449255686"/>
    <n v="1446663686"/>
    <b v="0"/>
    <n v="51"/>
    <b v="1"/>
    <s v="theater/plays"/>
    <n v="103"/>
    <n v="60.784300000000002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x v="0"/>
    <n v="1436511600"/>
    <n v="1434415812"/>
    <b v="0"/>
    <n v="19"/>
    <b v="1"/>
    <s v="theater/plays"/>
    <n v="108"/>
    <n v="113.4211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x v="0"/>
    <n v="1464971400"/>
    <n v="1462379066"/>
    <b v="0"/>
    <n v="23"/>
    <b v="1"/>
    <s v="theater/plays"/>
    <n v="120"/>
    <n v="104.5652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x v="1"/>
    <n v="1443826800"/>
    <n v="1441606869"/>
    <b v="0"/>
    <n v="97"/>
    <b v="1"/>
    <s v="theater/plays"/>
    <n v="100"/>
    <n v="98.309299999999993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x v="1"/>
    <n v="1464863118"/>
    <n v="1462443918"/>
    <b v="0"/>
    <n v="76"/>
    <b v="1"/>
    <s v="theater/plays"/>
    <n v="107"/>
    <n v="35.03949999999999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x v="0"/>
    <n v="1399867140"/>
    <n v="1398802148"/>
    <b v="0"/>
    <n v="11"/>
    <b v="1"/>
    <s v="theater/plays"/>
    <n v="100"/>
    <n v="272.72730000000001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x v="0"/>
    <n v="1437076070"/>
    <n v="1434484070"/>
    <b v="0"/>
    <n v="52"/>
    <b v="1"/>
    <s v="theater/plays"/>
    <n v="111"/>
    <n v="63.846200000000003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x v="1"/>
    <n v="1416780000"/>
    <n v="1414342894"/>
    <b v="0"/>
    <n v="95"/>
    <b v="1"/>
    <s v="theater/plays"/>
    <n v="115"/>
    <n v="30.189399999999999"/>
    <x v="1"/>
    <s v="plays"/>
    <x v="2832"/>
    <d v="2014-11-23T22:00:00"/>
  </r>
  <r>
    <n v="2833"/>
    <s v="Star Man Rocket Man"/>
    <s v="A new play about exploring outer space"/>
    <n v="2700"/>
    <n v="2923"/>
    <x v="0"/>
    <s v="US"/>
    <x v="0"/>
    <n v="1444528800"/>
    <n v="1442804633"/>
    <b v="0"/>
    <n v="35"/>
    <b v="1"/>
    <s v="theater/plays"/>
    <n v="108"/>
    <n v="83.514300000000006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x v="1"/>
    <n v="1422658930"/>
    <n v="1421362930"/>
    <b v="0"/>
    <n v="21"/>
    <b v="1"/>
    <s v="theater/plays"/>
    <n v="170"/>
    <n v="64.761899999999997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x v="1"/>
    <n v="1449273600"/>
    <n v="1446742417"/>
    <b v="0"/>
    <n v="93"/>
    <b v="1"/>
    <s v="theater/plays"/>
    <n v="187"/>
    <n v="20.11820000000000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x v="0"/>
    <n v="1487393940"/>
    <n v="1484115418"/>
    <b v="0"/>
    <n v="11"/>
    <b v="1"/>
    <s v="theater/plays"/>
    <n v="108"/>
    <n v="44.090899999999998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x v="5"/>
    <n v="1449701284"/>
    <n v="1446241684"/>
    <b v="0"/>
    <n v="21"/>
    <b v="1"/>
    <s v="theater/plays"/>
    <n v="100"/>
    <n v="40.476199999999999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x v="0"/>
    <n v="1407967200"/>
    <n v="1406039696"/>
    <b v="0"/>
    <n v="54"/>
    <b v="1"/>
    <s v="theater/plays"/>
    <n v="120"/>
    <n v="44.536999999999999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x v="0"/>
    <n v="1408942740"/>
    <n v="1406958354"/>
    <b v="0"/>
    <n v="31"/>
    <b v="1"/>
    <s v="theater/plays"/>
    <n v="111"/>
    <n v="125.8065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x v="1"/>
    <n v="1426698000"/>
    <n v="1424825479"/>
    <b v="0"/>
    <n v="132"/>
    <b v="1"/>
    <s v="theater/plays"/>
    <n v="104"/>
    <n v="19.696999999999999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x v="1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x v="1"/>
    <n v="1403348400"/>
    <n v="1401058295"/>
    <b v="0"/>
    <n v="0"/>
    <b v="0"/>
    <s v="theater/plays"/>
    <n v="0"/>
    <s v="no backers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x v="0"/>
    <n v="1465790400"/>
    <n v="1462210950"/>
    <b v="0"/>
    <n v="0"/>
    <b v="0"/>
    <s v="theater/plays"/>
    <n v="0"/>
    <s v="no backers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x v="3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x v="0"/>
    <n v="1433723033"/>
    <n v="1428539033"/>
    <b v="0"/>
    <n v="39"/>
    <b v="0"/>
    <s v="theater/plays"/>
    <n v="32"/>
    <n v="60.666699999999999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x v="0"/>
    <n v="1432917394"/>
    <n v="1429029394"/>
    <b v="0"/>
    <n v="0"/>
    <b v="0"/>
    <s v="theater/plays"/>
    <n v="0"/>
    <s v="no backers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x v="0"/>
    <n v="1464031265"/>
    <n v="1458847265"/>
    <b v="0"/>
    <n v="0"/>
    <b v="0"/>
    <s v="theater/plays"/>
    <n v="0"/>
    <s v="no backers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x v="0"/>
    <n v="1432913659"/>
    <n v="1430321659"/>
    <b v="0"/>
    <n v="3"/>
    <b v="0"/>
    <s v="theater/plays"/>
    <n v="0"/>
    <n v="23.333300000000001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x v="1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x v="0"/>
    <n v="1409962211"/>
    <n v="1407370211"/>
    <b v="0"/>
    <n v="13"/>
    <b v="0"/>
    <s v="theater/plays"/>
    <n v="4"/>
    <n v="23.92310000000000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x v="3"/>
    <n v="1454109420"/>
    <n v="1453334629"/>
    <b v="0"/>
    <n v="0"/>
    <b v="0"/>
    <s v="theater/plays"/>
    <n v="0"/>
    <s v="no backers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x v="0"/>
    <n v="1403312703"/>
    <n v="1400720703"/>
    <b v="0"/>
    <n v="6"/>
    <b v="0"/>
    <s v="theater/plays"/>
    <n v="2"/>
    <n v="15.833299999999999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x v="5"/>
    <n v="1410669297"/>
    <n v="1405485297"/>
    <b v="0"/>
    <n v="0"/>
    <b v="0"/>
    <s v="theater/plays"/>
    <n v="0"/>
    <s v="no backers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x v="1"/>
    <n v="1431018719"/>
    <n v="1429290719"/>
    <b v="0"/>
    <n v="14"/>
    <b v="0"/>
    <s v="theater/plays"/>
    <n v="42"/>
    <n v="29.78569999999999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x v="0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x v="0"/>
    <n v="1439069640"/>
    <n v="1433897647"/>
    <b v="0"/>
    <n v="6"/>
    <b v="0"/>
    <s v="theater/plays"/>
    <n v="5"/>
    <n v="24.333300000000001"/>
    <x v="1"/>
    <s v="plays"/>
    <x v="2856"/>
    <d v="2015-08-08T21:34:00"/>
  </r>
  <r>
    <n v="2857"/>
    <s v="Los Tradicionales"/>
    <s v="Somos una compaÃ±Ã­a de teatro independiente. Y en el 2017 queremos arrancar con el montaje de 3 obras._x000d_3 elencos, 3 espacios."/>
    <n v="38000"/>
    <n v="7500"/>
    <x v="2"/>
    <s v="MX"/>
    <x v="10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d_Een geweldige avond uit, met een show, optredens en DJ's."/>
    <n v="1000"/>
    <n v="0"/>
    <x v="2"/>
    <s v="NL"/>
    <x v="3"/>
    <n v="1417778880"/>
    <n v="1415711095"/>
    <b v="0"/>
    <n v="0"/>
    <b v="0"/>
    <s v="theater/plays"/>
    <n v="0"/>
    <s v="no backers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x v="2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x v="0"/>
    <n v="1466363576"/>
    <n v="1461179576"/>
    <b v="0"/>
    <n v="9"/>
    <b v="0"/>
    <s v="theater/plays"/>
    <n v="7"/>
    <n v="29.555599999999998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x v="2"/>
    <n v="1443103848"/>
    <n v="1441894248"/>
    <b v="0"/>
    <n v="3"/>
    <b v="0"/>
    <s v="theater/plays"/>
    <n v="32"/>
    <n v="26.666699999999999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x v="0"/>
    <n v="1403636229"/>
    <n v="1401044229"/>
    <b v="0"/>
    <n v="3"/>
    <b v="0"/>
    <s v="theater/plays"/>
    <n v="0"/>
    <n v="18.333300000000001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x v="0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x v="1"/>
    <n v="1437139080"/>
    <n v="1434552207"/>
    <b v="0"/>
    <n v="3"/>
    <b v="0"/>
    <s v="theater/plays"/>
    <n v="2"/>
    <n v="13.333299999999999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x v="0"/>
    <n v="1420512259"/>
    <n v="1415328259"/>
    <b v="0"/>
    <n v="0"/>
    <b v="0"/>
    <s v="theater/plays"/>
    <n v="0"/>
    <s v="no backers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x v="0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x v="0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x v="0"/>
    <n v="1475697054"/>
    <n v="1473105054"/>
    <b v="0"/>
    <n v="60"/>
    <b v="0"/>
    <s v="theater/plays"/>
    <n v="42"/>
    <n v="105.02930000000001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x v="0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x v="0"/>
    <n v="1400301165"/>
    <n v="1397709165"/>
    <b v="0"/>
    <n v="9"/>
    <b v="0"/>
    <s v="theater/plays"/>
    <n v="15"/>
    <n v="83.333299999999994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x v="0"/>
    <n v="1419183813"/>
    <n v="1417455813"/>
    <b v="0"/>
    <n v="13"/>
    <b v="0"/>
    <s v="theater/plays"/>
    <n v="5"/>
    <n v="35.923099999999998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x v="0"/>
    <n v="1434768438"/>
    <n v="1429584438"/>
    <b v="0"/>
    <n v="0"/>
    <b v="0"/>
    <s v="theater/plays"/>
    <n v="0"/>
    <s v="no backers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x v="0"/>
    <n v="1422473831"/>
    <n v="1419881831"/>
    <b v="0"/>
    <n v="8"/>
    <b v="0"/>
    <s v="theater/plays"/>
    <n v="3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x v="0"/>
    <n v="1484684186"/>
    <n v="1482092186"/>
    <b v="0"/>
    <n v="3"/>
    <b v="0"/>
    <s v="theater/plays"/>
    <n v="5"/>
    <n v="90.333299999999994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x v="0"/>
    <n v="1462417493"/>
    <n v="1459825493"/>
    <b v="0"/>
    <n v="3"/>
    <b v="0"/>
    <s v="theater/plays"/>
    <n v="0"/>
    <n v="2.3332999999999999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x v="0"/>
    <n v="1437069079"/>
    <n v="1434477079"/>
    <b v="0"/>
    <n v="0"/>
    <b v="0"/>
    <s v="theater/plays"/>
    <n v="0"/>
    <s v="no backers"/>
    <x v="1"/>
    <s v="plays"/>
    <x v="2876"/>
    <d v="2015-07-16T17:51:19"/>
  </r>
  <r>
    <n v="2877"/>
    <s v="COLLABORATION: WARHOL &amp; BASQUIAT"/>
    <s v="Two of the 20th Centuryâ€™s Greatest Artists _x000d_navigate the perilous terrain of Art &amp; Fame _x000d_in a historic Collaboration."/>
    <n v="6000"/>
    <n v="650"/>
    <x v="2"/>
    <s v="US"/>
    <x v="0"/>
    <n v="1480525200"/>
    <n v="1477781724"/>
    <b v="0"/>
    <n v="6"/>
    <b v="0"/>
    <s v="theater/plays"/>
    <n v="11"/>
    <n v="108.33329999999999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x v="1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x v="0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x v="0"/>
    <n v="1440090300"/>
    <n v="1436305452"/>
    <b v="0"/>
    <n v="29"/>
    <b v="0"/>
    <s v="theater/plays"/>
    <n v="23"/>
    <n v="96.551699999999997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x v="0"/>
    <n v="1417620036"/>
    <n v="1412432436"/>
    <b v="0"/>
    <n v="0"/>
    <b v="0"/>
    <s v="theater/plays"/>
    <n v="0"/>
    <s v="no backers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x v="0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x v="0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x v="0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x v="0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x v="0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x v="0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x v="0"/>
    <n v="1413608340"/>
    <n v="1412945440"/>
    <b v="0"/>
    <n v="0"/>
    <b v="0"/>
    <s v="theater/plays"/>
    <n v="0"/>
    <s v="no backers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x v="0"/>
    <n v="1409344985"/>
    <n v="1406752985"/>
    <b v="0"/>
    <n v="14"/>
    <b v="0"/>
    <s v="theater/plays"/>
    <n v="38"/>
    <n v="81.571399999999997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x v="0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x v="0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x v="0"/>
    <n v="1409000400"/>
    <n v="1408381704"/>
    <b v="0"/>
    <n v="17"/>
    <b v="0"/>
    <s v="theater/plays"/>
    <n v="9"/>
    <n v="29.411799999999999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x v="0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x v="0"/>
    <n v="1428100815"/>
    <n v="1422920415"/>
    <b v="0"/>
    <n v="0"/>
    <b v="0"/>
    <s v="theater/plays"/>
    <n v="0"/>
    <s v="no backers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x v="0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d_We believe. Do you?"/>
    <n v="3000"/>
    <n v="625"/>
    <x v="2"/>
    <s v="US"/>
    <x v="0"/>
    <n v="1481522400"/>
    <n v="1480283321"/>
    <b v="0"/>
    <n v="12"/>
    <b v="0"/>
    <s v="theater/plays"/>
    <n v="21"/>
    <n v="52.083300000000001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x v="0"/>
    <n v="1444577345"/>
    <n v="1441985458"/>
    <b v="0"/>
    <n v="3"/>
    <b v="0"/>
    <s v="theater/plays"/>
    <n v="5"/>
    <n v="183.33330000000001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x v="0"/>
    <n v="1446307053"/>
    <n v="1443715053"/>
    <b v="0"/>
    <n v="12"/>
    <b v="0"/>
    <s v="theater/plays"/>
    <n v="4"/>
    <n v="26.333300000000001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x v="0"/>
    <n v="1469325158"/>
    <n v="1464141158"/>
    <b v="0"/>
    <n v="0"/>
    <b v="0"/>
    <s v="theater/plays"/>
    <n v="0"/>
    <s v="no backers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x v="0"/>
    <n v="1407562632"/>
    <n v="1404970632"/>
    <b v="0"/>
    <n v="7"/>
    <b v="0"/>
    <s v="theater/plays"/>
    <n v="62"/>
    <n v="486.42860000000002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x v="0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x v="0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x v="0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x v="1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x v="0"/>
    <n v="1473211313"/>
    <n v="1472001713"/>
    <b v="0"/>
    <n v="17"/>
    <b v="0"/>
    <s v="theater/plays"/>
    <n v="18"/>
    <n v="36.588200000000001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x v="0"/>
    <n v="1438390800"/>
    <n v="1436888066"/>
    <b v="0"/>
    <n v="7"/>
    <b v="0"/>
    <s v="theater/plays"/>
    <n v="9"/>
    <n v="80.7142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x v="0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d_circa 1965- ish. It is all at once realistic,tragic, farce/comical"/>
    <n v="9600"/>
    <n v="264"/>
    <x v="2"/>
    <s v="US"/>
    <x v="0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x v="0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x v="1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x v="0"/>
    <n v="1435429626"/>
    <n v="1431973626"/>
    <b v="0"/>
    <n v="14"/>
    <b v="0"/>
    <s v="theater/plays"/>
    <n v="37"/>
    <n v="46.92860000000000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x v="0"/>
    <n v="1452827374"/>
    <n v="1450235374"/>
    <b v="0"/>
    <n v="26"/>
    <b v="0"/>
    <s v="theater/plays"/>
    <n v="14"/>
    <n v="78.076899999999995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x v="0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x v="1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x v="1"/>
    <n v="1458117190"/>
    <n v="1455528790"/>
    <b v="0"/>
    <n v="3"/>
    <b v="0"/>
    <s v="theater/plays"/>
    <n v="61"/>
    <n v="203.66669999999999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x v="1"/>
    <n v="1400498789"/>
    <n v="1398511589"/>
    <b v="0"/>
    <n v="7"/>
    <b v="0"/>
    <s v="theater/plays"/>
    <n v="8"/>
    <n v="20.71430000000000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x v="0"/>
    <n v="1442381847"/>
    <n v="1440826647"/>
    <b v="0"/>
    <n v="9"/>
    <b v="0"/>
    <s v="theater/plays"/>
    <n v="22"/>
    <n v="48.555599999999998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x v="0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x v="0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x v="5"/>
    <n v="1427306470"/>
    <n v="1424718070"/>
    <b v="0"/>
    <n v="13"/>
    <b v="0"/>
    <s v="theater/plays"/>
    <n v="27"/>
    <n v="51.615400000000001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x v="0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x v="1"/>
    <n v="1431982727"/>
    <n v="1428094727"/>
    <b v="0"/>
    <n v="6"/>
    <b v="1"/>
    <s v="theater/musical"/>
    <n v="100"/>
    <n v="83.333299999999994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x v="0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x v="0"/>
    <n v="1431143940"/>
    <n v="1428585710"/>
    <b v="0"/>
    <n v="147"/>
    <b v="1"/>
    <s v="theater/musical"/>
    <n v="103"/>
    <n v="175.5102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x v="0"/>
    <n v="1410444068"/>
    <n v="1407852068"/>
    <b v="0"/>
    <n v="199"/>
    <b v="1"/>
    <s v="theater/musical"/>
    <n v="102"/>
    <n v="231.6618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x v="0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x v="0"/>
    <n v="1405400400"/>
    <n v="1402934629"/>
    <b v="0"/>
    <n v="21"/>
    <b v="1"/>
    <s v="theater/musical"/>
    <n v="131"/>
    <n v="112.1429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x v="0"/>
    <n v="1457135846"/>
    <n v="1454543846"/>
    <b v="0"/>
    <n v="24"/>
    <b v="1"/>
    <s v="theater/musical"/>
    <n v="100"/>
    <n v="41.666699999999999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x v="0"/>
    <n v="1401024758"/>
    <n v="1398432758"/>
    <b v="0"/>
    <n v="32"/>
    <b v="1"/>
    <s v="theater/musical"/>
    <n v="102"/>
    <n v="255.17339999999999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x v="1"/>
    <n v="1431007264"/>
    <n v="1428415264"/>
    <b v="0"/>
    <n v="62"/>
    <b v="1"/>
    <s v="theater/musical"/>
    <n v="101"/>
    <n v="162.7742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x v="5"/>
    <n v="1410761280"/>
    <n v="1408604363"/>
    <b v="0"/>
    <n v="9"/>
    <b v="1"/>
    <s v="theater/musical"/>
    <n v="106"/>
    <n v="88.333299999999994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x v="2"/>
    <n v="1424516400"/>
    <n v="1421812637"/>
    <b v="0"/>
    <n v="38"/>
    <b v="1"/>
    <s v="theater/musical"/>
    <n v="105"/>
    <n v="85.736800000000002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x v="0"/>
    <n v="1465081053"/>
    <n v="1462489053"/>
    <b v="0"/>
    <n v="54"/>
    <b v="1"/>
    <s v="theater/musical"/>
    <n v="103"/>
    <n v="47.574100000000001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x v="5"/>
    <n v="1402845364"/>
    <n v="1400253364"/>
    <b v="0"/>
    <n v="37"/>
    <b v="1"/>
    <s v="theater/musical"/>
    <n v="108"/>
    <n v="72.972999999999999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x v="0"/>
    <n v="1472490000"/>
    <n v="1467468008"/>
    <b v="0"/>
    <n v="39"/>
    <b v="1"/>
    <s v="theater/musical"/>
    <n v="101"/>
    <n v="90.538499999999999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x v="0"/>
    <n v="1413176340"/>
    <n v="1412091423"/>
    <b v="0"/>
    <n v="34"/>
    <b v="1"/>
    <s v="theater/musical"/>
    <n v="128"/>
    <n v="37.647100000000002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x v="1"/>
    <n v="1405249113"/>
    <n v="1402657113"/>
    <b v="0"/>
    <n v="55"/>
    <b v="1"/>
    <s v="theater/musical"/>
    <n v="133"/>
    <n v="36.363599999999998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x v="0"/>
    <n v="1422636814"/>
    <n v="1420044814"/>
    <b v="0"/>
    <n v="32"/>
    <b v="1"/>
    <s v="theater/musical"/>
    <n v="101"/>
    <n v="126.7188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x v="0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x v="0"/>
    <n v="1421606018"/>
    <n v="1418150018"/>
    <b v="0"/>
    <n v="33"/>
    <b v="1"/>
    <s v="theater/musical"/>
    <n v="107"/>
    <n v="81.242400000000004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x v="0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x v="5"/>
    <n v="1450297080"/>
    <n v="1448565459"/>
    <b v="0"/>
    <n v="202"/>
    <b v="0"/>
    <s v="theater/spaces"/>
    <n v="20"/>
    <n v="202.2277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x v="0"/>
    <n v="1428894380"/>
    <n v="1426302380"/>
    <b v="0"/>
    <n v="0"/>
    <b v="0"/>
    <s v="theater/spaces"/>
    <n v="0"/>
    <s v="no backers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x v="0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x v="0"/>
    <n v="1432437660"/>
    <n v="1429845660"/>
    <b v="0"/>
    <n v="0"/>
    <b v="0"/>
    <s v="theater/spaces"/>
    <n v="0"/>
    <s v="no backers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x v="1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x v="0"/>
    <n v="1480007460"/>
    <n v="1475760567"/>
    <b v="0"/>
    <n v="13"/>
    <b v="0"/>
    <s v="theater/spaces"/>
    <n v="4"/>
    <n v="82.461500000000001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x v="0"/>
    <n v="1433259293"/>
    <n v="1428075293"/>
    <b v="0"/>
    <n v="9"/>
    <b v="0"/>
    <s v="theater/spaces"/>
    <n v="0"/>
    <n v="2.6667000000000001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x v="0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x v="0"/>
    <n v="1453538752"/>
    <n v="1450946752"/>
    <b v="0"/>
    <n v="0"/>
    <b v="0"/>
    <s v="theater/spaces"/>
    <n v="0"/>
    <s v="no backers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d_Brentwood Theater Company is a non-profit 501(c)(3)"/>
    <n v="50000"/>
    <n v="1096"/>
    <x v="1"/>
    <s v="US"/>
    <x v="0"/>
    <n v="1412536573"/>
    <n v="1408648573"/>
    <b v="0"/>
    <n v="58"/>
    <b v="0"/>
    <s v="theater/spaces"/>
    <n v="2"/>
    <n v="18.8965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x v="0"/>
    <n v="1476676800"/>
    <n v="1473957239"/>
    <b v="0"/>
    <n v="8"/>
    <b v="0"/>
    <s v="theater/spaces"/>
    <n v="8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x v="0"/>
    <n v="1444330821"/>
    <n v="1441738821"/>
    <b v="0"/>
    <n v="3"/>
    <b v="0"/>
    <s v="theater/spaces"/>
    <n v="0"/>
    <n v="201.66669999999999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x v="0"/>
    <n v="1489669203"/>
    <n v="1487944803"/>
    <b v="0"/>
    <n v="0"/>
    <b v="0"/>
    <s v="theater/spaces"/>
    <n v="0"/>
    <s v="no backers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x v="0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x v="0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x v="0"/>
    <n v="1427498172"/>
    <n v="1422317772"/>
    <b v="0"/>
    <n v="3"/>
    <b v="0"/>
    <s v="theater/spaces"/>
    <n v="2"/>
    <n v="93.333299999999994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x v="0"/>
    <n v="1462729317"/>
    <n v="1457548917"/>
    <b v="0"/>
    <n v="0"/>
    <b v="0"/>
    <s v="theater/spaces"/>
    <n v="0"/>
    <s v="no backers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x v="1"/>
    <n v="1465258325"/>
    <n v="1462666325"/>
    <b v="0"/>
    <n v="0"/>
    <b v="0"/>
    <s v="theater/spaces"/>
    <n v="0"/>
    <s v="no backers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x v="0"/>
    <n v="1410459023"/>
    <n v="1407867023"/>
    <b v="0"/>
    <n v="0"/>
    <b v="0"/>
    <s v="theater/spaces"/>
    <n v="0"/>
    <s v="no backers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x v="0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x v="0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x v="0"/>
    <n v="1435835824"/>
    <n v="1433243824"/>
    <b v="0"/>
    <n v="98"/>
    <b v="1"/>
    <s v="theater/plays"/>
    <n v="107"/>
    <n v="109.03060000000001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x v="0"/>
    <n v="1407360720"/>
    <n v="1404769819"/>
    <b v="0"/>
    <n v="196"/>
    <b v="1"/>
    <s v="theater/plays"/>
    <n v="101"/>
    <n v="25.69229999999999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x v="0"/>
    <n v="1436290233"/>
    <n v="1433698233"/>
    <b v="0"/>
    <n v="39"/>
    <b v="1"/>
    <s v="theater/plays"/>
    <n v="109"/>
    <n v="41.923099999999998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x v="0"/>
    <n v="1442425412"/>
    <n v="1439833412"/>
    <b v="0"/>
    <n v="128"/>
    <b v="1"/>
    <s v="theater/plays"/>
    <n v="114"/>
    <n v="88.77339999999999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x v="0"/>
    <n v="1425872692"/>
    <n v="1423284292"/>
    <b v="0"/>
    <n v="71"/>
    <b v="1"/>
    <s v="theater/plays"/>
    <n v="114"/>
    <n v="80.22539999999999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x v="0"/>
    <n v="1471406340"/>
    <n v="1470227660"/>
    <b v="0"/>
    <n v="47"/>
    <b v="1"/>
    <s v="theater/plays"/>
    <n v="106"/>
    <n v="78.936199999999999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x v="5"/>
    <n v="1430693460"/>
    <n v="1428087153"/>
    <b v="0"/>
    <n v="17"/>
    <b v="1"/>
    <s v="theater/plays"/>
    <n v="163"/>
    <n v="95.588200000000001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x v="0"/>
    <n v="1405699451"/>
    <n v="1403107451"/>
    <b v="0"/>
    <n v="91"/>
    <b v="1"/>
    <s v="theater/plays"/>
    <n v="106"/>
    <n v="69.890100000000004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x v="0"/>
    <n v="1409500078"/>
    <n v="1406908078"/>
    <b v="0"/>
    <n v="43"/>
    <b v="1"/>
    <s v="theater/plays"/>
    <n v="100"/>
    <n v="74.53489999999999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x v="0"/>
    <n v="1480899600"/>
    <n v="1479609520"/>
    <b v="0"/>
    <n v="17"/>
    <b v="1"/>
    <s v="theater/plays"/>
    <n v="105"/>
    <n v="123.94119999999999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x v="0"/>
    <n v="1451620800"/>
    <n v="1449171508"/>
    <b v="0"/>
    <n v="33"/>
    <b v="1"/>
    <s v="theater/plays"/>
    <n v="175"/>
    <n v="264.8485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x v="0"/>
    <n v="1411695300"/>
    <n v="1409275671"/>
    <b v="0"/>
    <n v="87"/>
    <b v="1"/>
    <s v="theater/plays"/>
    <n v="102"/>
    <n v="58.620699999999999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x v="0"/>
    <n v="1417057200"/>
    <n v="1414599886"/>
    <b v="0"/>
    <n v="113"/>
    <b v="1"/>
    <s v="theater/plays"/>
    <n v="100"/>
    <n v="70.885000000000005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x v="1"/>
    <n v="1457870400"/>
    <n v="1456421530"/>
    <b v="0"/>
    <n v="14"/>
    <b v="1"/>
    <s v="theater/plays"/>
    <n v="171"/>
    <n v="8.5714000000000006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x v="0"/>
    <n v="1427076840"/>
    <n v="1421960934"/>
    <b v="0"/>
    <n v="30"/>
    <b v="1"/>
    <s v="theater/plays"/>
    <n v="114"/>
    <n v="113.566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x v="0"/>
    <n v="1413784740"/>
    <n v="1412954547"/>
    <b v="0"/>
    <n v="16"/>
    <b v="1"/>
    <s v="theater/plays"/>
    <n v="129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x v="0"/>
    <n v="1420524000"/>
    <n v="1419104823"/>
    <b v="0"/>
    <n v="46"/>
    <b v="1"/>
    <s v="theater/plays"/>
    <n v="101"/>
    <n v="110.2174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x v="0"/>
    <n v="1440381600"/>
    <n v="1438639130"/>
    <b v="0"/>
    <n v="24"/>
    <b v="1"/>
    <s v="theater/plays"/>
    <n v="109"/>
    <n v="136.45830000000001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x v="3"/>
    <n v="1443014756"/>
    <n v="1439126756"/>
    <b v="1"/>
    <n v="97"/>
    <b v="1"/>
    <s v="theater/spaces"/>
    <n v="129"/>
    <n v="53.164900000000003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x v="1"/>
    <n v="1455208143"/>
    <n v="1452616143"/>
    <b v="1"/>
    <n v="59"/>
    <b v="1"/>
    <s v="theater/spaces"/>
    <n v="102"/>
    <n v="86.491500000000002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x v="0"/>
    <n v="1415722236"/>
    <n v="1410534636"/>
    <b v="1"/>
    <n v="1095"/>
    <b v="1"/>
    <s v="theater/spaces"/>
    <n v="147"/>
    <n v="155.23830000000001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x v="0"/>
    <n v="1472020881"/>
    <n v="1469428881"/>
    <b v="1"/>
    <n v="218"/>
    <b v="1"/>
    <s v="theater/spaces"/>
    <n v="100"/>
    <n v="115.082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x v="4"/>
    <n v="1477886400"/>
    <n v="1476228128"/>
    <b v="0"/>
    <n v="111"/>
    <b v="1"/>
    <s v="theater/spaces"/>
    <n v="122"/>
    <n v="109.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x v="1"/>
    <n v="1462100406"/>
    <n v="1456920006"/>
    <b v="0"/>
    <n v="56"/>
    <b v="1"/>
    <s v="theater/spaces"/>
    <n v="106"/>
    <n v="45.21430000000000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x v="0"/>
    <n v="1476316800"/>
    <n v="1473837751"/>
    <b v="0"/>
    <n v="265"/>
    <b v="1"/>
    <s v="theater/spaces"/>
    <n v="110"/>
    <n v="104.15170000000001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x v="1"/>
    <n v="1466412081"/>
    <n v="1463820081"/>
    <b v="0"/>
    <n v="28"/>
    <b v="1"/>
    <s v="theater/spaces"/>
    <n v="100"/>
    <n v="35.71430000000000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x v="0"/>
    <n v="1450673940"/>
    <n v="1448756962"/>
    <b v="0"/>
    <n v="364"/>
    <b v="1"/>
    <s v="theater/spaces"/>
    <n v="177"/>
    <n v="96.997299999999996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x v="0"/>
    <n v="1452174420"/>
    <n v="1449150420"/>
    <b v="0"/>
    <n v="27"/>
    <b v="1"/>
    <s v="theater/spaces"/>
    <n v="100"/>
    <n v="370.37040000000002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x v="0"/>
    <n v="1485547530"/>
    <n v="1483646730"/>
    <b v="0"/>
    <n v="93"/>
    <b v="1"/>
    <s v="theater/spaces"/>
    <n v="103"/>
    <n v="94.408600000000007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x v="0"/>
    <n v="1476037510"/>
    <n v="1473445510"/>
    <b v="0"/>
    <n v="64"/>
    <b v="1"/>
    <s v="theater/spaces"/>
    <n v="105"/>
    <n v="48.984400000000001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x v="0"/>
    <n v="1455998867"/>
    <n v="1453406867"/>
    <b v="0"/>
    <n v="22"/>
    <b v="1"/>
    <s v="theater/spaces"/>
    <n v="100"/>
    <n v="45.590899999999998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x v="1"/>
    <n v="1412335772"/>
    <n v="1409743772"/>
    <b v="0"/>
    <n v="59"/>
    <b v="1"/>
    <s v="theater/spaces"/>
    <n v="458"/>
    <n v="23.275300000000001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x v="0"/>
    <n v="1484841471"/>
    <n v="1482249471"/>
    <b v="0"/>
    <n v="249"/>
    <b v="1"/>
    <s v="theater/spaces"/>
    <n v="105"/>
    <n v="63.22890000000000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x v="0"/>
    <n v="1432677240"/>
    <n v="1427493240"/>
    <b v="0"/>
    <n v="392"/>
    <b v="1"/>
    <s v="theater/spaces"/>
    <n v="172"/>
    <n v="153.5204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x v="0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x v="0"/>
    <n v="1402892700"/>
    <n v="1400474329"/>
    <b v="0"/>
    <n v="433"/>
    <b v="1"/>
    <s v="theater/spaces"/>
    <n v="103"/>
    <n v="118.97110000000001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x v="0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x v="0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x v="0"/>
    <n v="1468445382"/>
    <n v="1465853382"/>
    <b v="0"/>
    <n v="175"/>
    <b v="1"/>
    <s v="theater/spaces"/>
    <n v="319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x v="0"/>
    <n v="1356552252"/>
    <n v="1353960252"/>
    <b v="0"/>
    <n v="104"/>
    <b v="1"/>
    <s v="theater/spaces"/>
    <n v="109"/>
    <n v="73.033000000000001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x v="0"/>
    <n v="1456811940"/>
    <n v="1454098976"/>
    <b v="0"/>
    <n v="17"/>
    <b v="1"/>
    <s v="theater/spaces"/>
    <n v="101"/>
    <n v="178.52940000000001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x v="0"/>
    <n v="1416089324"/>
    <n v="1413493724"/>
    <b v="0"/>
    <n v="277"/>
    <b v="1"/>
    <s v="theater/spaces"/>
    <n v="113"/>
    <n v="162.9096999999999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x v="0"/>
    <n v="1412611905"/>
    <n v="1410019905"/>
    <b v="0"/>
    <n v="118"/>
    <b v="1"/>
    <s v="theater/spaces"/>
    <n v="120"/>
    <n v="108.24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x v="5"/>
    <n v="1418580591"/>
    <n v="1415988591"/>
    <b v="0"/>
    <n v="97"/>
    <b v="1"/>
    <s v="theater/spaces"/>
    <n v="108"/>
    <n v="88.86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x v="0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x v="0"/>
    <n v="1453352719"/>
    <n v="1450760719"/>
    <b v="0"/>
    <n v="26"/>
    <b v="1"/>
    <s v="theater/spaces"/>
    <n v="101"/>
    <n v="116.7308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x v="0"/>
    <n v="1417012840"/>
    <n v="1414417240"/>
    <b v="0"/>
    <n v="128"/>
    <b v="1"/>
    <s v="theater/spaces"/>
    <n v="120"/>
    <n v="233.89840000000001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x v="0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x v="3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x v="0"/>
    <n v="1423587130"/>
    <n v="1421772730"/>
    <b v="0"/>
    <n v="55"/>
    <b v="1"/>
    <s v="theater/spaces"/>
    <n v="117"/>
    <n v="85.181799999999996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x v="0"/>
    <n v="1434917049"/>
    <n v="1432325049"/>
    <b v="0"/>
    <n v="107"/>
    <b v="1"/>
    <s v="theater/spaces"/>
    <n v="157"/>
    <n v="146.6915999999999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x v="0"/>
    <n v="1415163600"/>
    <n v="1412737080"/>
    <b v="0"/>
    <n v="557"/>
    <b v="1"/>
    <s v="theater/spaces"/>
    <n v="113"/>
    <n v="50.764800000000001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x v="0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x v="0"/>
    <n v="1405688952"/>
    <n v="1400504952"/>
    <b v="0"/>
    <n v="36"/>
    <b v="1"/>
    <s v="theater/spaces"/>
    <n v="103"/>
    <n v="242.27780000000001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x v="0"/>
    <n v="1408566243"/>
    <n v="1405974243"/>
    <b v="0"/>
    <n v="159"/>
    <b v="1"/>
    <s v="theater/spaces"/>
    <n v="106"/>
    <n v="146.4464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x v="3"/>
    <n v="1437429600"/>
    <n v="1433747376"/>
    <b v="0"/>
    <n v="41"/>
    <b v="1"/>
    <s v="theater/spaces"/>
    <n v="101"/>
    <n v="103.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x v="0"/>
    <n v="1401159600"/>
    <n v="1398801620"/>
    <b v="0"/>
    <n v="226"/>
    <b v="1"/>
    <s v="theater/spaces"/>
    <n v="121"/>
    <n v="80.46460000000000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x v="0"/>
    <n v="1439583533"/>
    <n v="1434399533"/>
    <b v="0"/>
    <n v="30"/>
    <b v="1"/>
    <s v="theater/spaces"/>
    <n v="101"/>
    <n v="234.66669999999999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x v="0"/>
    <n v="1479794340"/>
    <n v="1476715869"/>
    <b v="0"/>
    <n v="103"/>
    <b v="1"/>
    <s v="theater/spaces"/>
    <n v="116"/>
    <n v="50.689300000000003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x v="0"/>
    <n v="1472338409"/>
    <n v="1468450409"/>
    <b v="0"/>
    <n v="62"/>
    <b v="1"/>
    <s v="theater/spaces"/>
    <n v="101"/>
    <n v="162.7097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x v="1"/>
    <n v="1434039186"/>
    <n v="1430151186"/>
    <b v="0"/>
    <n v="6"/>
    <b v="1"/>
    <s v="theater/spaces"/>
    <n v="103"/>
    <n v="120.16670000000001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x v="0"/>
    <n v="1349567475"/>
    <n v="1346975475"/>
    <b v="0"/>
    <n v="182"/>
    <b v="1"/>
    <s v="theater/spaces"/>
    <n v="246"/>
    <n v="67.697800000000001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x v="1"/>
    <n v="1401465600"/>
    <n v="1399032813"/>
    <b v="0"/>
    <n v="145"/>
    <b v="1"/>
    <s v="theater/spaces"/>
    <n v="302"/>
    <n v="52.10340000000000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x v="1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x v="0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x v="0"/>
    <n v="1471242025"/>
    <n v="1468650025"/>
    <b v="0"/>
    <n v="99"/>
    <b v="1"/>
    <s v="theater/spaces"/>
    <n v="168"/>
    <n v="84.85859999999999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x v="0"/>
    <n v="1416285300"/>
    <n v="1413824447"/>
    <b v="0"/>
    <n v="348"/>
    <b v="1"/>
    <s v="theater/spaces"/>
    <n v="110"/>
    <n v="94.548900000000003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x v="0"/>
    <n v="1442426171"/>
    <n v="1439834171"/>
    <b v="0"/>
    <n v="41"/>
    <b v="1"/>
    <s v="theater/spaces"/>
    <n v="107"/>
    <n v="45.5366"/>
    <x v="1"/>
    <s v="spaces"/>
    <x v="3030"/>
    <d v="2015-09-16T17:56:11"/>
  </r>
  <r>
    <n v="3031"/>
    <s v="Blue Thyme Nights"/>
    <s v="Blue Thyme Nights is the production of Am I Blue by Beth Henley &amp; Thymus Vulgaris by Lanford  Wilson._x000d__x000d_Artwork by Charlotte Ager"/>
    <n v="1500"/>
    <n v="1500"/>
    <x v="0"/>
    <s v="US"/>
    <x v="0"/>
    <n v="1476479447"/>
    <n v="1471295447"/>
    <b v="0"/>
    <n v="29"/>
    <b v="1"/>
    <s v="theater/spaces"/>
    <n v="100"/>
    <n v="51.7241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x v="0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x v="0"/>
    <n v="1471487925"/>
    <n v="1468895925"/>
    <b v="0"/>
    <n v="23"/>
    <b v="1"/>
    <s v="theater/spaces"/>
    <n v="147"/>
    <n v="191.13040000000001"/>
    <x v="1"/>
    <s v="spaces"/>
    <x v="3033"/>
    <d v="2016-08-18T02:38:45"/>
  </r>
  <r>
    <n v="3034"/>
    <s v="Save Our Butts The Seat-quel"/>
    <s v="Pretty please with popcorn on top!Help!!_x000d__x000d_Our family owned &amp; operated Theatre in Fairfax VA is looking to get help upgrading our seats."/>
    <n v="100000"/>
    <n v="112536"/>
    <x v="0"/>
    <s v="US"/>
    <x v="0"/>
    <n v="1477972740"/>
    <n v="1475326255"/>
    <b v="0"/>
    <n v="1260"/>
    <b v="1"/>
    <s v="theater/spaces"/>
    <n v="113"/>
    <n v="89.314300000000003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x v="0"/>
    <n v="1367674009"/>
    <n v="1365082009"/>
    <b v="0"/>
    <n v="307"/>
    <b v="1"/>
    <s v="theater/spaces"/>
    <n v="109"/>
    <n v="88.5886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x v="0"/>
    <n v="1376654340"/>
    <n v="1373568644"/>
    <b v="0"/>
    <n v="329"/>
    <b v="1"/>
    <s v="theater/spaces"/>
    <n v="127"/>
    <n v="96.300899999999999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x v="0"/>
    <n v="1285995540"/>
    <n v="1279574773"/>
    <b v="0"/>
    <n v="32"/>
    <b v="1"/>
    <s v="theater/spaces"/>
    <n v="213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x v="0"/>
    <n v="1457071397"/>
    <n v="1451887397"/>
    <b v="0"/>
    <n v="27"/>
    <b v="1"/>
    <s v="theater/spaces"/>
    <n v="101"/>
    <n v="37.22220000000000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x v="0"/>
    <n v="1388303940"/>
    <n v="1386011038"/>
    <b v="0"/>
    <n v="236"/>
    <b v="1"/>
    <s v="theater/spaces"/>
    <n v="109"/>
    <n v="92.130399999999995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x v="0"/>
    <n v="1435359600"/>
    <n v="1434999621"/>
    <b v="0"/>
    <n v="42"/>
    <b v="1"/>
    <s v="theater/spaces"/>
    <n v="108"/>
    <n v="76.7857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x v="0"/>
    <n v="1453323048"/>
    <n v="1450731048"/>
    <b v="0"/>
    <n v="95"/>
    <b v="1"/>
    <s v="theater/spaces"/>
    <n v="110"/>
    <n v="96.526300000000006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x v="1"/>
    <n v="1444149047"/>
    <n v="1441557047"/>
    <b v="0"/>
    <n v="37"/>
    <b v="1"/>
    <s v="theater/spaces"/>
    <n v="128"/>
    <n v="51.891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x v="5"/>
    <n v="1429152600"/>
    <n v="1426815699"/>
    <b v="0"/>
    <n v="128"/>
    <b v="1"/>
    <s v="theater/spaces"/>
    <n v="110"/>
    <n v="128.91409999999999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x v="0"/>
    <n v="1454433998"/>
    <n v="1453137998"/>
    <b v="0"/>
    <n v="156"/>
    <b v="1"/>
    <s v="theater/spaces"/>
    <n v="109"/>
    <n v="84.10899999999999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x v="0"/>
    <n v="1408679055"/>
    <n v="1406087055"/>
    <b v="0"/>
    <n v="64"/>
    <b v="1"/>
    <s v="theater/spaces"/>
    <n v="133"/>
    <n v="82.9415999999999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x v="0"/>
    <n v="1410324720"/>
    <n v="1407784586"/>
    <b v="0"/>
    <n v="58"/>
    <b v="1"/>
    <s v="theater/spaces"/>
    <n v="191"/>
    <n v="259.94830000000002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x v="0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x v="0"/>
    <n v="1420060920"/>
    <n v="1417556262"/>
    <b v="0"/>
    <n v="47"/>
    <b v="1"/>
    <s v="theater/spaces"/>
    <n v="166"/>
    <n v="177.0213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x v="0"/>
    <n v="1434241255"/>
    <n v="1431649255"/>
    <b v="0"/>
    <n v="54"/>
    <b v="1"/>
    <s v="theater/spaces"/>
    <n v="107"/>
    <n v="74.074100000000001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x v="0"/>
    <n v="1462420960"/>
    <n v="1459828960"/>
    <b v="0"/>
    <n v="9"/>
    <b v="1"/>
    <s v="theater/spaces"/>
    <n v="106"/>
    <n v="70.666700000000006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x v="1"/>
    <n v="1486547945"/>
    <n v="1483955945"/>
    <b v="1"/>
    <n v="35"/>
    <b v="0"/>
    <s v="theater/spaces"/>
    <n v="24"/>
    <n v="23.628599999999999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x v="0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x v="0"/>
    <n v="1412222340"/>
    <n v="1407781013"/>
    <b v="0"/>
    <n v="3"/>
    <b v="0"/>
    <s v="theater/spaces"/>
    <n v="0"/>
    <n v="13.333299999999999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x v="0"/>
    <n v="1425258240"/>
    <n v="1422043154"/>
    <b v="0"/>
    <n v="0"/>
    <b v="0"/>
    <s v="theater/spaces"/>
    <n v="0"/>
    <s v="no backers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x v="0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x v="0"/>
    <n v="1412003784"/>
    <n v="1406819784"/>
    <b v="0"/>
    <n v="0"/>
    <b v="0"/>
    <s v="theater/spaces"/>
    <n v="0"/>
    <s v="no backers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x v="1"/>
    <n v="1459694211"/>
    <n v="1457105811"/>
    <b v="0"/>
    <n v="0"/>
    <b v="0"/>
    <s v="theater/spaces"/>
    <n v="0"/>
    <s v="no backers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x v="3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x v="0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x v="0"/>
    <n v="1443422134"/>
    <n v="1440830134"/>
    <b v="0"/>
    <n v="6"/>
    <b v="0"/>
    <s v="theater/spaces"/>
    <n v="0"/>
    <n v="55.833300000000001"/>
    <x v="1"/>
    <s v="spaces"/>
    <x v="3060"/>
    <d v="2015-09-28T06:35:34"/>
  </r>
  <r>
    <n v="3061"/>
    <s v="Help Save Parkway Cinemas!"/>
    <s v="Save a historic Local theater."/>
    <n v="1000000"/>
    <n v="0"/>
    <x v="2"/>
    <s v="US"/>
    <x v="0"/>
    <n v="1407955748"/>
    <n v="1405363748"/>
    <b v="0"/>
    <n v="0"/>
    <b v="0"/>
    <s v="theater/spaces"/>
    <n v="0"/>
    <s v="no backers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x v="0"/>
    <n v="1443636000"/>
    <n v="1441111892"/>
    <b v="0"/>
    <n v="67"/>
    <b v="0"/>
    <s v="theater/spaces"/>
    <n v="67"/>
    <n v="99.76120000000000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x v="0"/>
    <n v="1477174138"/>
    <n v="1474150138"/>
    <b v="0"/>
    <n v="23"/>
    <b v="0"/>
    <s v="theater/spaces"/>
    <n v="20"/>
    <n v="25.521699999999999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x v="0"/>
    <n v="1448175540"/>
    <n v="1445483246"/>
    <b v="0"/>
    <n v="72"/>
    <b v="0"/>
    <s v="theater/spaces"/>
    <n v="11"/>
    <n v="117.6528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x v="0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x v="2"/>
    <n v="1468128537"/>
    <n v="1465536537"/>
    <b v="0"/>
    <n v="15"/>
    <b v="0"/>
    <s v="theater/spaces"/>
    <n v="12"/>
    <n v="2796.6667000000002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x v="4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x v="0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x v="0"/>
    <n v="1418587234"/>
    <n v="1415995234"/>
    <b v="0"/>
    <n v="7"/>
    <b v="0"/>
    <s v="theater/spaces"/>
    <n v="14"/>
    <n v="20.142900000000001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x v="1"/>
    <n v="1481132169"/>
    <n v="1479317769"/>
    <b v="0"/>
    <n v="16"/>
    <b v="0"/>
    <s v="theater/spaces"/>
    <n v="3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x v="0"/>
    <n v="1429595940"/>
    <n v="1428082481"/>
    <b v="0"/>
    <n v="117"/>
    <b v="0"/>
    <s v="theater/spaces"/>
    <n v="60"/>
    <n v="61.30769999999999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x v="0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x v="0"/>
    <n v="1434309540"/>
    <n v="1429287900"/>
    <b v="0"/>
    <n v="7"/>
    <b v="0"/>
    <s v="theater/spaces"/>
    <n v="0"/>
    <n v="92.142899999999997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d_&quot;La symphonie du monde&quot;"/>
    <n v="25000"/>
    <n v="22"/>
    <x v="2"/>
    <s v="FR"/>
    <x v="3"/>
    <n v="1457617359"/>
    <n v="1455025359"/>
    <b v="0"/>
    <n v="3"/>
    <b v="0"/>
    <s v="theater/spaces"/>
    <n v="0"/>
    <n v="7.3333000000000004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x v="0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x v="0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x v="5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x v="0"/>
    <n v="1424920795"/>
    <n v="1422328795"/>
    <b v="0"/>
    <n v="3"/>
    <b v="0"/>
    <s v="theater/spaces"/>
    <n v="0"/>
    <n v="23.666699999999999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x v="0"/>
    <n v="1427040435"/>
    <n v="1424452035"/>
    <b v="0"/>
    <n v="27"/>
    <b v="0"/>
    <s v="theater/spaces"/>
    <n v="1"/>
    <n v="415.77780000000001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x v="0"/>
    <n v="1419644444"/>
    <n v="1414456844"/>
    <b v="0"/>
    <n v="7"/>
    <b v="0"/>
    <s v="theater/spaces"/>
    <n v="0"/>
    <n v="53.71430000000000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x v="0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x v="0"/>
    <n v="1447628946"/>
    <n v="1445033346"/>
    <b v="0"/>
    <n v="0"/>
    <b v="0"/>
    <s v="theater/spaces"/>
    <n v="0"/>
    <s v="no backers"/>
    <x v="1"/>
    <s v="spaces"/>
    <x v="3082"/>
    <d v="2015-11-15T23:09:06"/>
  </r>
  <r>
    <n v="3083"/>
    <s v="Crystal City Haunted Undergound"/>
    <s v="Crystal City Underground is a New &amp; Unique_x000d_indoor recreational facility, using an old silica sand mine,_x000d_we are the Haunted Maze"/>
    <n v="20000"/>
    <n v="56"/>
    <x v="2"/>
    <s v="US"/>
    <x v="0"/>
    <n v="1409547600"/>
    <n v="1406986278"/>
    <b v="0"/>
    <n v="3"/>
    <b v="0"/>
    <s v="theater/spaces"/>
    <n v="0"/>
    <n v="18.666699999999999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x v="0"/>
    <n v="1430851680"/>
    <n v="1428340931"/>
    <b v="0"/>
    <n v="6"/>
    <b v="0"/>
    <s v="theater/spaces"/>
    <n v="12"/>
    <n v="78.333299999999994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x v="0"/>
    <n v="1443561159"/>
    <n v="1440969159"/>
    <b v="0"/>
    <n v="9"/>
    <b v="0"/>
    <s v="theater/spaces"/>
    <n v="2"/>
    <n v="67.777799999999999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x v="3"/>
    <n v="1439827559"/>
    <n v="1434643559"/>
    <b v="0"/>
    <n v="3"/>
    <b v="0"/>
    <s v="theater/spaces"/>
    <n v="0"/>
    <n v="16.666699999999999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x v="0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x v="0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x v="0"/>
    <n v="1468029540"/>
    <n v="1465304483"/>
    <b v="0"/>
    <n v="45"/>
    <b v="0"/>
    <s v="theater/spaces"/>
    <n v="23"/>
    <n v="130.0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x v="0"/>
    <n v="1430505545"/>
    <n v="1425325145"/>
    <b v="0"/>
    <n v="9"/>
    <b v="0"/>
    <s v="theater/spaces"/>
    <n v="5"/>
    <n v="1270.2221999999999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x v="0"/>
    <n v="1471214743"/>
    <n v="1468622743"/>
    <b v="0"/>
    <n v="9"/>
    <b v="0"/>
    <s v="theater/spaces"/>
    <n v="16"/>
    <n v="88.444400000000002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x v="0"/>
    <n v="1444946400"/>
    <n v="1441723912"/>
    <b v="0"/>
    <n v="21"/>
    <b v="0"/>
    <s v="theater/spaces"/>
    <n v="1"/>
    <n v="56.342399999999998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x v="5"/>
    <n v="1401595140"/>
    <n v="1398980941"/>
    <b v="0"/>
    <n v="17"/>
    <b v="0"/>
    <s v="theater/spaces"/>
    <n v="23"/>
    <n v="53.52940000000000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x v="0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x v="0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x v="0"/>
    <n v="1432151326"/>
    <n v="1429559326"/>
    <b v="0"/>
    <n v="14"/>
    <b v="0"/>
    <s v="theater/spaces"/>
    <n v="4"/>
    <n v="56.78569999999999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x v="1"/>
    <n v="1475848800"/>
    <n v="1474027501"/>
    <b v="0"/>
    <n v="42"/>
    <b v="0"/>
    <s v="theater/spaces"/>
    <n v="17"/>
    <n v="40.833300000000001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x v="0"/>
    <n v="1454890620"/>
    <n v="1450724449"/>
    <b v="0"/>
    <n v="27"/>
    <b v="0"/>
    <s v="theater/spaces"/>
    <n v="4"/>
    <n v="65.111099999999993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x v="0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x v="0"/>
    <n v="1413816975"/>
    <n v="1411224975"/>
    <b v="0"/>
    <n v="13"/>
    <b v="0"/>
    <s v="theater/spaces"/>
    <n v="15"/>
    <n v="140.538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x v="3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x v="1"/>
    <n v="1471939818"/>
    <n v="1467619818"/>
    <b v="0"/>
    <n v="90"/>
    <b v="0"/>
    <s v="theater/spaces"/>
    <n v="39"/>
    <n v="69.533299999999997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x v="0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x v="2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x v="0"/>
    <n v="1413694800"/>
    <n v="1408986916"/>
    <b v="0"/>
    <n v="31"/>
    <b v="0"/>
    <s v="theater/spaces"/>
    <n v="42"/>
    <n v="79.870999999999995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x v="1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x v="0"/>
    <n v="1431372751"/>
    <n v="1430767951"/>
    <b v="0"/>
    <n v="29"/>
    <b v="0"/>
    <s v="theater/spaces"/>
    <n v="20"/>
    <n v="272.58620000000002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x v="0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x v="0"/>
    <n v="1409194810"/>
    <n v="1406170810"/>
    <b v="0"/>
    <n v="114"/>
    <b v="0"/>
    <s v="theater/spaces"/>
    <n v="25"/>
    <n v="58.184199999999997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x v="0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x v="0"/>
    <n v="1412432220"/>
    <n v="1409753820"/>
    <b v="0"/>
    <n v="76"/>
    <b v="0"/>
    <s v="theater/spaces"/>
    <n v="27"/>
    <n v="70.1053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x v="0"/>
    <n v="1477968934"/>
    <n v="1472784934"/>
    <b v="0"/>
    <n v="9"/>
    <b v="0"/>
    <s v="theater/spaces"/>
    <n v="5"/>
    <n v="57.88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x v="0"/>
    <n v="1429291982"/>
    <n v="1426699982"/>
    <b v="0"/>
    <n v="37"/>
    <b v="0"/>
    <s v="theater/spaces"/>
    <n v="4"/>
    <n v="125.27030000000001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x v="0"/>
    <n v="1411312250"/>
    <n v="1406128250"/>
    <b v="0"/>
    <n v="0"/>
    <b v="0"/>
    <s v="theater/spaces"/>
    <n v="0"/>
    <s v="no backers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x v="9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x v="0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x v="1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x v="9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x v="0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x v="3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x v="5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x v="0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x v="0"/>
    <n v="1468108198"/>
    <n v="1465516198"/>
    <b v="0"/>
    <n v="348"/>
    <b v="0"/>
    <s v="theater/spaces"/>
    <n v="68"/>
    <n v="244.80459999999999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x v="0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x v="0"/>
    <n v="1452142672"/>
    <n v="1449550672"/>
    <b v="0"/>
    <n v="0"/>
    <b v="0"/>
    <s v="theater/spaces"/>
    <n v="0"/>
    <s v="no backers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d__x000d_This is UR skatepark!"/>
    <n v="25000"/>
    <n v="1040"/>
    <x v="1"/>
    <s v="US"/>
    <x v="0"/>
    <n v="1459121162"/>
    <n v="1456532762"/>
    <b v="0"/>
    <n v="17"/>
    <b v="0"/>
    <s v="theater/spaces"/>
    <n v="4"/>
    <n v="61.1764999999999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x v="0"/>
    <n v="1425242029"/>
    <n v="1422650029"/>
    <b v="0"/>
    <n v="0"/>
    <b v="0"/>
    <s v="theater/spaces"/>
    <n v="0"/>
    <s v="no backers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x v="0"/>
    <n v="1489690141"/>
    <n v="1487101741"/>
    <b v="0"/>
    <n v="117"/>
    <b v="0"/>
    <s v="theater/plays"/>
    <n v="109"/>
    <n v="139.23929999999999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x v="0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x v="0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x v="0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x v="0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d_We're looking for your support to get us there."/>
    <n v="500"/>
    <n v="540"/>
    <x v="3"/>
    <s v="GB"/>
    <x v="1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x v="1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x v="0"/>
    <n v="1491277121"/>
    <n v="1489376321"/>
    <b v="0"/>
    <n v="7"/>
    <b v="0"/>
    <s v="theater/plays"/>
    <n v="21"/>
    <n v="23.142900000000001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x v="1"/>
    <n v="1491001140"/>
    <n v="1487847954"/>
    <b v="0"/>
    <n v="22"/>
    <b v="0"/>
    <s v="theater/plays"/>
    <n v="128"/>
    <n v="29.045500000000001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x v="0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x v="1"/>
    <n v="1491233407"/>
    <n v="1489591807"/>
    <b v="0"/>
    <n v="0"/>
    <b v="0"/>
    <s v="theater/plays"/>
    <n v="0"/>
    <s v="no backers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x v="10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x v="3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d_We would be more than happy for some help funding the play."/>
    <n v="500"/>
    <n v="258"/>
    <x v="3"/>
    <s v="NL"/>
    <x v="3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x v="1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d_Stripped Raw brings Liam Borrett's debut play 'This is Living' to Wiltshire."/>
    <n v="700"/>
    <n v="0"/>
    <x v="3"/>
    <s v="GB"/>
    <x v="1"/>
    <n v="1491726956"/>
    <n v="1489480556"/>
    <b v="0"/>
    <n v="0"/>
    <b v="0"/>
    <s v="theater/plays"/>
    <n v="0"/>
    <s v="no backers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x v="0"/>
    <n v="1489903200"/>
    <n v="1488459307"/>
    <b v="0"/>
    <n v="30"/>
    <b v="0"/>
    <s v="theater/plays"/>
    <n v="75"/>
    <n v="251.33330000000001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x v="0"/>
    <n v="1490659134"/>
    <n v="1485478734"/>
    <b v="0"/>
    <n v="0"/>
    <b v="0"/>
    <s v="theater/plays"/>
    <n v="0"/>
    <s v="no backers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x v="10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x v="0"/>
    <n v="1415319355"/>
    <n v="1411859755"/>
    <b v="1"/>
    <n v="213"/>
    <b v="1"/>
    <s v="theater/plays"/>
    <n v="118"/>
    <n v="110.35209999999999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x v="0"/>
    <n v="1412136000"/>
    <n v="1410278284"/>
    <b v="1"/>
    <n v="57"/>
    <b v="1"/>
    <s v="theater/plays"/>
    <n v="131"/>
    <n v="41.421100000000003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x v="0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x v="0"/>
    <n v="1295928000"/>
    <n v="1288160403"/>
    <b v="1"/>
    <n v="104"/>
    <b v="1"/>
    <s v="theater/plays"/>
    <n v="101"/>
    <n v="33.990400000000001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x v="0"/>
    <n v="1410379774"/>
    <n v="1407787774"/>
    <b v="1"/>
    <n v="34"/>
    <b v="1"/>
    <s v="theater/plays"/>
    <n v="100"/>
    <n v="103.35290000000001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x v="1"/>
    <n v="1383425367"/>
    <n v="1380833367"/>
    <b v="1"/>
    <n v="67"/>
    <b v="1"/>
    <s v="theater/plays"/>
    <n v="106"/>
    <n v="34.790999999999997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x v="0"/>
    <n v="1304225940"/>
    <n v="1301542937"/>
    <b v="1"/>
    <n v="241"/>
    <b v="1"/>
    <s v="theater/plays"/>
    <n v="336"/>
    <n v="41.773899999999998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x v="0"/>
    <n v="1333310458"/>
    <n v="1330722058"/>
    <b v="1"/>
    <n v="123"/>
    <b v="1"/>
    <s v="theater/plays"/>
    <n v="113"/>
    <n v="64.268299999999996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x v="1"/>
    <n v="1356004725"/>
    <n v="1353412725"/>
    <b v="1"/>
    <n v="302"/>
    <b v="1"/>
    <s v="theater/plays"/>
    <n v="189"/>
    <n v="31.209399999999999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x v="0"/>
    <n v="1338591144"/>
    <n v="1335567144"/>
    <b v="1"/>
    <n v="89"/>
    <b v="1"/>
    <s v="theater/plays"/>
    <n v="102"/>
    <n v="62.92130000000000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x v="0"/>
    <n v="1405746000"/>
    <n v="1404932105"/>
    <b v="1"/>
    <n v="41"/>
    <b v="1"/>
    <s v="theater/plays"/>
    <n v="101"/>
    <n v="98.536600000000007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x v="0"/>
    <n v="1374523752"/>
    <n v="1371931752"/>
    <b v="1"/>
    <n v="69"/>
    <b v="1"/>
    <s v="theater/plays"/>
    <n v="114"/>
    <n v="82.608699999999999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x v="0"/>
    <n v="1326927600"/>
    <n v="1323221761"/>
    <b v="1"/>
    <n v="52"/>
    <b v="1"/>
    <s v="theater/plays"/>
    <n v="133"/>
    <n v="38.504199999999997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x v="0"/>
    <n v="1407905940"/>
    <n v="1405923687"/>
    <b v="1"/>
    <n v="57"/>
    <b v="1"/>
    <s v="theater/plays"/>
    <n v="102"/>
    <n v="80.157899999999998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x v="1"/>
    <n v="1413377522"/>
    <n v="1410785522"/>
    <b v="1"/>
    <n v="74"/>
    <b v="1"/>
    <s v="theater/plays"/>
    <n v="105"/>
    <n v="28.4054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x v="0"/>
    <n v="1404698400"/>
    <n v="1402331262"/>
    <b v="1"/>
    <n v="63"/>
    <b v="1"/>
    <s v="theater/plays"/>
    <n v="127"/>
    <n v="80.730199999999996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x v="0"/>
    <n v="1402855525"/>
    <n v="1400263525"/>
    <b v="1"/>
    <n v="72"/>
    <b v="1"/>
    <s v="theater/plays"/>
    <n v="111"/>
    <n v="200.6944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x v="0"/>
    <n v="1402341615"/>
    <n v="1399490415"/>
    <b v="1"/>
    <n v="71"/>
    <b v="1"/>
    <s v="theater/plays"/>
    <n v="107"/>
    <n v="37.5915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x v="0"/>
    <n v="1304395140"/>
    <n v="1302493760"/>
    <b v="1"/>
    <n v="21"/>
    <b v="1"/>
    <s v="theater/plays"/>
    <n v="163"/>
    <n v="58.095199999999998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x v="0"/>
    <n v="1416988740"/>
    <n v="1414514153"/>
    <b v="1"/>
    <n v="930"/>
    <b v="1"/>
    <s v="theater/plays"/>
    <n v="160"/>
    <n v="60.300899999999999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x v="0"/>
    <n v="1406952781"/>
    <n v="1405743181"/>
    <b v="1"/>
    <n v="55"/>
    <b v="1"/>
    <s v="theater/plays"/>
    <n v="116"/>
    <n v="63.363599999999998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x v="0"/>
    <n v="1402696800"/>
    <n v="1399948353"/>
    <b v="1"/>
    <n v="61"/>
    <b v="1"/>
    <s v="theater/plays"/>
    <n v="124"/>
    <n v="50.901600000000002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x v="0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x v="0"/>
    <n v="1404273600"/>
    <n v="1401414944"/>
    <b v="1"/>
    <n v="71"/>
    <b v="1"/>
    <s v="theater/plays"/>
    <n v="112"/>
    <n v="31.61970000000000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x v="1"/>
    <n v="1462545358"/>
    <n v="1459953358"/>
    <b v="1"/>
    <n v="117"/>
    <b v="1"/>
    <s v="theater/plays"/>
    <n v="109"/>
    <n v="65.102599999999995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x v="0"/>
    <n v="1329240668"/>
    <n v="1326648668"/>
    <b v="1"/>
    <n v="29"/>
    <b v="1"/>
    <s v="theater/plays"/>
    <n v="115"/>
    <n v="79.310299999999998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x v="0"/>
    <n v="1411765492"/>
    <n v="1409173492"/>
    <b v="1"/>
    <n v="74"/>
    <b v="1"/>
    <s v="theater/plays"/>
    <n v="103"/>
    <n v="139.1892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x v="0"/>
    <n v="1408999508"/>
    <n v="1407789908"/>
    <b v="1"/>
    <n v="23"/>
    <b v="1"/>
    <s v="theater/plays"/>
    <n v="101"/>
    <n v="131.9130000000000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x v="0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x v="0"/>
    <n v="1376838000"/>
    <n v="1374531631"/>
    <b v="1"/>
    <n v="55"/>
    <b v="1"/>
    <s v="theater/plays"/>
    <n v="115"/>
    <n v="39.672699999999999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x v="0"/>
    <n v="1403366409"/>
    <n v="1400774409"/>
    <b v="1"/>
    <n v="51"/>
    <b v="1"/>
    <s v="theater/plays"/>
    <n v="117"/>
    <n v="57.548999999999999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x v="1"/>
    <n v="1405521075"/>
    <n v="1402929075"/>
    <b v="1"/>
    <n v="78"/>
    <b v="1"/>
    <s v="theater/plays"/>
    <n v="172"/>
    <n v="33.025599999999997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x v="0"/>
    <n v="1367859071"/>
    <n v="1365699071"/>
    <b v="1"/>
    <n v="62"/>
    <b v="1"/>
    <s v="theater/plays"/>
    <n v="114"/>
    <n v="77.33580000000000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x v="1"/>
    <n v="1403258049"/>
    <n v="1400666049"/>
    <b v="1"/>
    <n v="45"/>
    <b v="1"/>
    <s v="theater/plays"/>
    <n v="120"/>
    <n v="31.933299999999999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x v="1"/>
    <n v="1402848000"/>
    <n v="1400570787"/>
    <b v="1"/>
    <n v="15"/>
    <b v="1"/>
    <s v="theater/plays"/>
    <n v="109"/>
    <n v="36.333300000000001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d_Be FRANK with us!"/>
    <n v="7000"/>
    <n v="7062"/>
    <x v="0"/>
    <s v="US"/>
    <x v="0"/>
    <n v="1328029200"/>
    <n v="1323211621"/>
    <b v="1"/>
    <n v="151"/>
    <b v="1"/>
    <s v="theater/plays"/>
    <n v="101"/>
    <n v="46.7682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x v="0"/>
    <n v="1377284669"/>
    <n v="1375729469"/>
    <b v="1"/>
    <n v="68"/>
    <b v="1"/>
    <s v="theater/plays"/>
    <n v="109"/>
    <n v="40.0735000000000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x v="0"/>
    <n v="1404258631"/>
    <n v="1401666631"/>
    <b v="1"/>
    <n v="46"/>
    <b v="1"/>
    <s v="theater/plays"/>
    <n v="107"/>
    <n v="100.2174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x v="1"/>
    <n v="1405553241"/>
    <n v="1404948441"/>
    <b v="1"/>
    <n v="24"/>
    <b v="1"/>
    <s v="theater/plays"/>
    <n v="100"/>
    <n v="41.666699999999999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x v="1"/>
    <n v="1410901200"/>
    <n v="1408313438"/>
    <b v="1"/>
    <n v="70"/>
    <b v="1"/>
    <s v="theater/plays"/>
    <n v="102"/>
    <n v="46.71430000000000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x v="0"/>
    <n v="1407167973"/>
    <n v="1405439973"/>
    <b v="1"/>
    <n v="244"/>
    <b v="1"/>
    <s v="theater/plays"/>
    <n v="116"/>
    <n v="71.491799999999998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x v="1"/>
    <n v="1433930302"/>
    <n v="1432115902"/>
    <b v="0"/>
    <n v="9"/>
    <b v="0"/>
    <s v="theater/musical"/>
    <n v="65"/>
    <n v="14.44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x v="9"/>
    <n v="1432455532"/>
    <n v="1429863532"/>
    <b v="0"/>
    <n v="19"/>
    <b v="0"/>
    <s v="theater/musical"/>
    <n v="12"/>
    <n v="356.8421000000000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x v="5"/>
    <n v="1481258275"/>
    <n v="1478662675"/>
    <b v="0"/>
    <n v="0"/>
    <b v="0"/>
    <s v="theater/musical"/>
    <n v="0"/>
    <s v="no backers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x v="0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x v="1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x v="1"/>
    <n v="1424474056"/>
    <n v="1420586056"/>
    <b v="0"/>
    <n v="24"/>
    <b v="0"/>
    <s v="theater/musical"/>
    <n v="12"/>
    <n v="24.458300000000001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x v="0"/>
    <n v="1437960598"/>
    <n v="1435368598"/>
    <b v="0"/>
    <n v="0"/>
    <b v="0"/>
    <s v="theater/musical"/>
    <n v="0"/>
    <s v="no backers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x v="0"/>
    <n v="1423750542"/>
    <n v="1421158542"/>
    <b v="0"/>
    <n v="39"/>
    <b v="0"/>
    <s v="theater/musical"/>
    <n v="59"/>
    <n v="53.076900000000002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x v="0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x v="8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x v="7"/>
    <n v="1424081477"/>
    <n v="1420798277"/>
    <b v="0"/>
    <n v="3"/>
    <b v="0"/>
    <s v="theater/musical"/>
    <n v="0"/>
    <n v="36.666699999999999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x v="0"/>
    <n v="1410037200"/>
    <n v="1407435418"/>
    <b v="0"/>
    <n v="53"/>
    <b v="0"/>
    <s v="theater/musical"/>
    <n v="52"/>
    <n v="49.207500000000003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x v="0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x v="1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x v="0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x v="0"/>
    <n v="1443224622"/>
    <n v="1440632622"/>
    <b v="0"/>
    <n v="6"/>
    <b v="0"/>
    <s v="theater/musical"/>
    <n v="25"/>
    <n v="41.666699999999999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x v="0"/>
    <n v="1437149640"/>
    <n v="1434558479"/>
    <b v="0"/>
    <n v="0"/>
    <b v="0"/>
    <s v="theater/musical"/>
    <n v="0"/>
    <s v="no backers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x v="1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x v="0"/>
    <n v="1442644651"/>
    <n v="1440052651"/>
    <b v="0"/>
    <n v="0"/>
    <b v="0"/>
    <s v="theater/musical"/>
    <n v="0"/>
    <s v="no backers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x v="0"/>
    <n v="1429767607"/>
    <n v="1424587207"/>
    <b v="0"/>
    <n v="36"/>
    <b v="0"/>
    <s v="theater/musical"/>
    <n v="46"/>
    <n v="70.833299999999994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x v="0"/>
    <n v="1406557877"/>
    <n v="1404743477"/>
    <b v="1"/>
    <n v="82"/>
    <b v="1"/>
    <s v="theater/plays"/>
    <n v="104"/>
    <n v="63.1098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x v="0"/>
    <n v="1403305200"/>
    <n v="1400512658"/>
    <b v="1"/>
    <n v="226"/>
    <b v="1"/>
    <s v="theater/plays"/>
    <n v="119"/>
    <n v="50.158000000000001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x v="0"/>
    <n v="1338523140"/>
    <n v="1334442519"/>
    <b v="1"/>
    <n v="60"/>
    <b v="1"/>
    <s v="theater/plays"/>
    <n v="126"/>
    <n v="62.88329999999999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x v="0"/>
    <n v="1408068000"/>
    <n v="1405346680"/>
    <b v="1"/>
    <n v="322"/>
    <b v="1"/>
    <s v="theater/plays"/>
    <n v="120"/>
    <n v="85.531099999999995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x v="0"/>
    <n v="1407524751"/>
    <n v="1404932751"/>
    <b v="1"/>
    <n v="94"/>
    <b v="1"/>
    <s v="theater/plays"/>
    <n v="126"/>
    <n v="53.723399999999998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x v="1"/>
    <n v="1437934759"/>
    <n v="1434478759"/>
    <b v="1"/>
    <n v="47"/>
    <b v="1"/>
    <s v="theater/plays"/>
    <n v="100"/>
    <n v="127.8085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x v="1"/>
    <n v="1452038100"/>
    <n v="1448823673"/>
    <b v="1"/>
    <n v="115"/>
    <b v="1"/>
    <s v="theater/plays"/>
    <n v="102"/>
    <n v="106.57389999999999"/>
    <x v="1"/>
    <s v="plays"/>
    <x v="3214"/>
    <d v="2016-01-05T23:55:00"/>
  </r>
  <r>
    <n v="3215"/>
    <s v="Colt Coeur's 6th Season"/>
    <s v="2 world premieres:_x000d_HOW TO LIVE ON EARTH by MJ Kaufman_x000d_ / CAL IN CAMO by William Francis Hoffman_x000d_+ workshops of 7 more plays!"/>
    <n v="35000"/>
    <n v="35123"/>
    <x v="0"/>
    <s v="US"/>
    <x v="0"/>
    <n v="1441857540"/>
    <n v="1438617471"/>
    <b v="1"/>
    <n v="134"/>
    <b v="1"/>
    <s v="theater/plays"/>
    <n v="100"/>
    <n v="262.11189999999999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x v="1"/>
    <n v="1436625000"/>
    <n v="1433934371"/>
    <b v="1"/>
    <n v="35"/>
    <b v="1"/>
    <s v="theater/plays"/>
    <n v="100"/>
    <n v="57.171399999999998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x v="0"/>
    <n v="1478264784"/>
    <n v="1475672784"/>
    <b v="1"/>
    <n v="104"/>
    <b v="1"/>
    <s v="theater/plays"/>
    <n v="116"/>
    <n v="50.20190000000000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x v="1"/>
    <n v="1419984000"/>
    <n v="1417132986"/>
    <b v="1"/>
    <n v="184"/>
    <b v="1"/>
    <s v="theater/plays"/>
    <n v="102"/>
    <n v="66.587000000000003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x v="0"/>
    <n v="1427063747"/>
    <n v="1424043347"/>
    <b v="1"/>
    <n v="119"/>
    <b v="1"/>
    <s v="theater/plays"/>
    <n v="100"/>
    <n v="168.25210000000001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x v="0"/>
    <n v="1489352400"/>
    <n v="1486411204"/>
    <b v="1"/>
    <n v="59"/>
    <b v="1"/>
    <s v="theater/plays"/>
    <n v="101"/>
    <n v="256.37290000000002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x v="1"/>
    <n v="1436114603"/>
    <n v="1433090603"/>
    <b v="1"/>
    <n v="113"/>
    <b v="1"/>
    <s v="theater/plays"/>
    <n v="103"/>
    <n v="36.610599999999998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x v="0"/>
    <n v="1445722140"/>
    <n v="1443016697"/>
    <b v="1"/>
    <n v="84"/>
    <b v="1"/>
    <s v="theater/plays"/>
    <n v="125"/>
    <n v="37.142899999999997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x v="0"/>
    <n v="1440100976"/>
    <n v="1437508976"/>
    <b v="1"/>
    <n v="74"/>
    <b v="1"/>
    <s v="theater/plays"/>
    <n v="110"/>
    <n v="45.87839999999999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x v="0"/>
    <n v="1484024400"/>
    <n v="1479932713"/>
    <b v="1"/>
    <n v="216"/>
    <b v="1"/>
    <s v="theater/plays"/>
    <n v="102"/>
    <n v="141.71299999999999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x v="0"/>
    <n v="1464987600"/>
    <n v="1463145938"/>
    <b v="1"/>
    <n v="39"/>
    <b v="1"/>
    <s v="theater/plays"/>
    <n v="102"/>
    <n v="52.487200000000001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x v="1"/>
    <n v="1446213612"/>
    <n v="1443621612"/>
    <b v="1"/>
    <n v="21"/>
    <b v="1"/>
    <s v="theater/plays"/>
    <n v="104"/>
    <n v="59.523800000000001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x v="1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x v="0"/>
    <n v="1450328340"/>
    <n v="1447606884"/>
    <b v="1"/>
    <n v="37"/>
    <b v="1"/>
    <s v="theater/plays"/>
    <n v="102"/>
    <n v="193.6216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x v="0"/>
    <n v="1416470398"/>
    <n v="1413874798"/>
    <b v="1"/>
    <n v="202"/>
    <b v="1"/>
    <s v="theater/plays"/>
    <n v="108"/>
    <n v="106.797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x v="0"/>
    <n v="1412135940"/>
    <n v="1410840126"/>
    <b v="1"/>
    <n v="37"/>
    <b v="1"/>
    <s v="theater/plays"/>
    <n v="110"/>
    <n v="77.21620000000000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x v="0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x v="0"/>
    <n v="1462334340"/>
    <n v="1459711917"/>
    <b v="1"/>
    <n v="26"/>
    <b v="1"/>
    <s v="theater/plays"/>
    <n v="131"/>
    <n v="50.461500000000001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x v="0"/>
    <n v="1488482355"/>
    <n v="1485890355"/>
    <b v="0"/>
    <n v="61"/>
    <b v="1"/>
    <s v="theater/plays"/>
    <n v="119"/>
    <n v="97.376999999999995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x v="1"/>
    <n v="1485991860"/>
    <n v="1483124208"/>
    <b v="0"/>
    <n v="115"/>
    <b v="1"/>
    <s v="theater/plays"/>
    <n v="100"/>
    <n v="34.919199999999996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x v="0"/>
    <n v="1467361251"/>
    <n v="1464769251"/>
    <b v="1"/>
    <n v="181"/>
    <b v="1"/>
    <s v="theater/plays"/>
    <n v="103"/>
    <n v="85.530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x v="0"/>
    <n v="1482962433"/>
    <n v="1480370433"/>
    <b v="0"/>
    <n v="110"/>
    <b v="1"/>
    <s v="theater/plays"/>
    <n v="101"/>
    <n v="182.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x v="0"/>
    <n v="1443499140"/>
    <n v="1441452184"/>
    <b v="1"/>
    <n v="269"/>
    <b v="1"/>
    <s v="theater/plays"/>
    <n v="101"/>
    <n v="131.1362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x v="1"/>
    <n v="1435752898"/>
    <n v="1433160898"/>
    <b v="1"/>
    <n v="79"/>
    <b v="1"/>
    <s v="theater/plays"/>
    <n v="112"/>
    <n v="39.81009999999999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x v="1"/>
    <n v="1445817540"/>
    <n v="1443665293"/>
    <b v="1"/>
    <n v="104"/>
    <b v="1"/>
    <s v="theater/plays"/>
    <n v="106"/>
    <n v="59.701700000000002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x v="1"/>
    <n v="1487286000"/>
    <n v="1484843948"/>
    <b v="0"/>
    <n v="34"/>
    <b v="1"/>
    <s v="theater/plays"/>
    <n v="101"/>
    <n v="88.735299999999995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x v="0"/>
    <n v="1413269940"/>
    <n v="1410421670"/>
    <b v="1"/>
    <n v="167"/>
    <b v="1"/>
    <s v="theater/plays"/>
    <n v="115"/>
    <n v="58.688600000000001"/>
    <x v="1"/>
    <s v="plays"/>
    <x v="3241"/>
    <d v="2014-10-14T06:59:00"/>
  </r>
  <r>
    <n v="3242"/>
    <s v="First Day Off in a Long Time by Brian Finkelstein"/>
    <s v="First Day Off in a Long Time is a comedy show...            _x000d_About suicide."/>
    <n v="10000"/>
    <n v="12730.42"/>
    <x v="0"/>
    <s v="US"/>
    <x v="0"/>
    <n v="1411150092"/>
    <n v="1408558092"/>
    <b v="1"/>
    <n v="183"/>
    <b v="1"/>
    <s v="theater/plays"/>
    <n v="127"/>
    <n v="69.565100000000001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x v="0"/>
    <n v="1444348800"/>
    <n v="1442283562"/>
    <b v="1"/>
    <n v="71"/>
    <b v="1"/>
    <s v="theater/plays"/>
    <n v="103"/>
    <n v="115.8732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x v="1"/>
    <n v="1480613982"/>
    <n v="1478018382"/>
    <b v="0"/>
    <n v="69"/>
    <b v="1"/>
    <s v="theater/plays"/>
    <n v="103"/>
    <n v="23.869599999999998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x v="0"/>
    <n v="1434074400"/>
    <n v="1431354258"/>
    <b v="0"/>
    <n v="270"/>
    <b v="1"/>
    <s v="theater/plays"/>
    <n v="104"/>
    <n v="81.125900000000001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x v="0"/>
    <n v="1442030340"/>
    <n v="1439551200"/>
    <b v="1"/>
    <n v="193"/>
    <b v="1"/>
    <s v="theater/plays"/>
    <n v="111"/>
    <n v="57.626899999999999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x v="1"/>
    <n v="1436696712"/>
    <n v="1434104712"/>
    <b v="1"/>
    <n v="57"/>
    <b v="1"/>
    <s v="theater/plays"/>
    <n v="106"/>
    <n v="46.4298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x v="0"/>
    <n v="1428178757"/>
    <n v="1425590357"/>
    <b v="1"/>
    <n v="200"/>
    <b v="1"/>
    <s v="theater/plays"/>
    <n v="101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x v="0"/>
    <n v="1434822914"/>
    <n v="1432230914"/>
    <b v="1"/>
    <n v="88"/>
    <b v="1"/>
    <s v="theater/plays"/>
    <n v="105"/>
    <n v="65.579499999999996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x v="0"/>
    <n v="1415213324"/>
    <n v="1412617724"/>
    <b v="1"/>
    <n v="213"/>
    <b v="1"/>
    <s v="theater/plays"/>
    <n v="102"/>
    <n v="119.1925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x v="0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x v="1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d_Do you want to?"/>
    <n v="20000"/>
    <n v="20365"/>
    <x v="0"/>
    <s v="US"/>
    <x v="0"/>
    <n v="1473306300"/>
    <n v="1471701028"/>
    <b v="1"/>
    <n v="115"/>
    <b v="1"/>
    <s v="theater/plays"/>
    <n v="102"/>
    <n v="177.0869999999999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x v="1"/>
    <n v="1427331809"/>
    <n v="1424743409"/>
    <b v="1"/>
    <n v="186"/>
    <b v="1"/>
    <s v="theater/plays"/>
    <n v="101"/>
    <n v="70.771500000000003"/>
    <x v="1"/>
    <s v="plays"/>
    <x v="3254"/>
    <d v="2015-03-26T01:03:29"/>
  </r>
  <r>
    <n v="3255"/>
    <s v="Henry V"/>
    <s v="5 Actors, 30 Characters, 90 Minutes._x000d_Let us transport you from London to the fields of Agincourt, using the power of your imagination."/>
    <n v="300"/>
    <n v="525"/>
    <x v="0"/>
    <s v="GB"/>
    <x v="1"/>
    <n v="1412706375"/>
    <n v="1410114375"/>
    <b v="1"/>
    <n v="18"/>
    <b v="1"/>
    <s v="theater/plays"/>
    <n v="175"/>
    <n v="29.166699999999999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x v="0"/>
    <n v="1433995140"/>
    <n v="1432129577"/>
    <b v="1"/>
    <n v="176"/>
    <b v="1"/>
    <s v="theater/plays"/>
    <n v="128"/>
    <n v="72.76139999999999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x v="1"/>
    <n v="1487769952"/>
    <n v="1485177952"/>
    <b v="0"/>
    <n v="41"/>
    <b v="1"/>
    <s v="theater/plays"/>
    <n v="106"/>
    <n v="51.853400000000001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x v="0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x v="0"/>
    <n v="1475294340"/>
    <n v="1472753745"/>
    <b v="1"/>
    <n v="97"/>
    <b v="1"/>
    <s v="theater/plays"/>
    <n v="106"/>
    <n v="251.7381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x v="0"/>
    <n v="1448903318"/>
    <n v="1445875718"/>
    <b v="1"/>
    <n v="73"/>
    <b v="1"/>
    <s v="theater/plays"/>
    <n v="109"/>
    <n v="74.821899999999999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x v="0"/>
    <n v="1437067476"/>
    <n v="1434475476"/>
    <b v="1"/>
    <n v="49"/>
    <b v="1"/>
    <s v="theater/plays"/>
    <n v="100"/>
    <n v="67.653099999999995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x v="0"/>
    <n v="1419220800"/>
    <n v="1416555262"/>
    <b v="1"/>
    <n v="134"/>
    <b v="1"/>
    <s v="theater/plays"/>
    <n v="103"/>
    <n v="93.81340000000000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x v="0"/>
    <n v="1446238800"/>
    <n v="1444220588"/>
    <b v="1"/>
    <n v="68"/>
    <b v="1"/>
    <s v="theater/plays"/>
    <n v="112"/>
    <n v="41.237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x v="0"/>
    <n v="1422482400"/>
    <n v="1421089938"/>
    <b v="1"/>
    <n v="49"/>
    <b v="1"/>
    <s v="theater/plays"/>
    <n v="103"/>
    <n v="52.551000000000002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x v="3"/>
    <n v="1449162000"/>
    <n v="1446570315"/>
    <b v="1"/>
    <n v="63"/>
    <b v="1"/>
    <s v="theater/plays"/>
    <n v="164"/>
    <n v="70.2857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x v="0"/>
    <n v="1434142800"/>
    <n v="1431435122"/>
    <b v="1"/>
    <n v="163"/>
    <b v="1"/>
    <s v="theater/plays"/>
    <n v="131"/>
    <n v="48.32520000000000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x v="0"/>
    <n v="1437156660"/>
    <n v="1434564660"/>
    <b v="1"/>
    <n v="288"/>
    <b v="1"/>
    <s v="theater/plays"/>
    <n v="102"/>
    <n v="53.177100000000003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x v="0"/>
    <n v="1472074928"/>
    <n v="1470692528"/>
    <b v="1"/>
    <n v="42"/>
    <b v="1"/>
    <s v="theater/plays"/>
    <n v="128"/>
    <n v="60.952399999999997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x v="1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x v="1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x v="1"/>
    <n v="1414927775"/>
    <n v="1412332175"/>
    <b v="1"/>
    <n v="51"/>
    <b v="1"/>
    <s v="theater/plays"/>
    <n v="130"/>
    <n v="38.235300000000002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x v="0"/>
    <n v="1446814809"/>
    <n v="1444219209"/>
    <b v="1"/>
    <n v="145"/>
    <b v="1"/>
    <s v="theater/plays"/>
    <n v="154"/>
    <n v="106.5034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x v="0"/>
    <n v="1473879600"/>
    <n v="1472498042"/>
    <b v="1"/>
    <n v="21"/>
    <b v="1"/>
    <s v="theater/plays"/>
    <n v="107"/>
    <n v="204.57140000000001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x v="0"/>
    <n v="1458075600"/>
    <n v="1454259272"/>
    <b v="1"/>
    <n v="286"/>
    <b v="1"/>
    <s v="theater/plays"/>
    <n v="101"/>
    <n v="54.912599999999998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x v="0"/>
    <n v="1423456200"/>
    <n v="1421183271"/>
    <b v="1"/>
    <n v="12"/>
    <b v="1"/>
    <s v="theater/plays"/>
    <n v="100"/>
    <n v="150.4166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x v="5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x v="1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x v="1"/>
    <n v="1433017303"/>
    <n v="1430425303"/>
    <b v="1"/>
    <n v="34"/>
    <b v="1"/>
    <s v="theater/plays"/>
    <n v="103"/>
    <n v="76.029399999999995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x v="0"/>
    <n v="1459474059"/>
    <n v="1456885659"/>
    <b v="0"/>
    <n v="63"/>
    <b v="1"/>
    <s v="theater/plays"/>
    <n v="114"/>
    <n v="105.2063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x v="0"/>
    <n v="1433134800"/>
    <n v="1430158198"/>
    <b v="0"/>
    <n v="30"/>
    <b v="1"/>
    <s v="theater/plays"/>
    <n v="103"/>
    <n v="68.666700000000006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x v="0"/>
    <n v="1441153705"/>
    <n v="1438561705"/>
    <b v="0"/>
    <n v="47"/>
    <b v="1"/>
    <s v="theater/plays"/>
    <n v="122"/>
    <n v="129.3617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x v="0"/>
    <n v="1461904788"/>
    <n v="1458103188"/>
    <b v="0"/>
    <n v="237"/>
    <b v="1"/>
    <s v="theater/plays"/>
    <n v="103"/>
    <n v="134.263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x v="1"/>
    <n v="1455138000"/>
    <n v="1452448298"/>
    <b v="0"/>
    <n v="47"/>
    <b v="1"/>
    <s v="theater/plays"/>
    <n v="105"/>
    <n v="17.829799999999999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x v="0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x v="0"/>
    <n v="1488258000"/>
    <n v="1485556626"/>
    <b v="0"/>
    <n v="81"/>
    <b v="1"/>
    <s v="theater/plays"/>
    <n v="112"/>
    <n v="69.185199999999995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x v="0"/>
    <n v="1471291782"/>
    <n v="1468699782"/>
    <b v="0"/>
    <n v="122"/>
    <b v="1"/>
    <s v="theater/plays"/>
    <n v="102"/>
    <n v="125.12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x v="5"/>
    <n v="1448733628"/>
    <n v="1446573628"/>
    <b v="0"/>
    <n v="34"/>
    <b v="1"/>
    <s v="theater/plays"/>
    <n v="100"/>
    <n v="73.529399999999995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x v="1"/>
    <n v="1466463600"/>
    <n v="1463337315"/>
    <b v="0"/>
    <n v="207"/>
    <b v="1"/>
    <s v="theater/plays"/>
    <n v="100"/>
    <n v="48.437100000000001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x v="1"/>
    <n v="1487580602"/>
    <n v="1485161402"/>
    <b v="0"/>
    <n v="25"/>
    <b v="1"/>
    <s v="theater/plays"/>
    <n v="133"/>
    <n v="26.6084"/>
    <x v="1"/>
    <s v="plays"/>
    <x v="3289"/>
    <d v="2017-02-20T08:50:02"/>
  </r>
  <r>
    <n v="3290"/>
    <s v="Get JunkBox Theatre To Edinburgh Fringe!"/>
    <s v="Pregnancy. Viagra. Murder. Nutella. What more could you want?_x000d__x000d_Help get JunkBox Theatre to Edinburgh Fringe 2017!"/>
    <n v="2000"/>
    <n v="2424"/>
    <x v="0"/>
    <s v="GB"/>
    <x v="1"/>
    <n v="1489234891"/>
    <n v="1486642891"/>
    <b v="0"/>
    <n v="72"/>
    <b v="1"/>
    <s v="theater/plays"/>
    <n v="121"/>
    <n v="33.666699999999999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x v="0"/>
    <n v="1442462340"/>
    <n v="1439743900"/>
    <b v="0"/>
    <n v="14"/>
    <b v="1"/>
    <s v="theater/plays"/>
    <n v="114"/>
    <n v="40.71430000000000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x v="1"/>
    <n v="1449257348"/>
    <n v="1444069748"/>
    <b v="0"/>
    <n v="15"/>
    <b v="1"/>
    <s v="theater/plays"/>
    <n v="286"/>
    <n v="19.266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x v="4"/>
    <n v="1488622352"/>
    <n v="1486030352"/>
    <b v="0"/>
    <n v="91"/>
    <b v="1"/>
    <s v="theater/plays"/>
    <n v="170"/>
    <n v="84.285700000000006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x v="1"/>
    <n v="1434459554"/>
    <n v="1431867554"/>
    <b v="0"/>
    <n v="24"/>
    <b v="1"/>
    <s v="theater/plays"/>
    <n v="118"/>
    <n v="29.583300000000001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x v="1"/>
    <n v="1474886229"/>
    <n v="1472294229"/>
    <b v="0"/>
    <n v="27"/>
    <b v="1"/>
    <s v="theater/plays"/>
    <n v="103"/>
    <n v="26.667000000000002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x v="1"/>
    <n v="1448229600"/>
    <n v="1446401372"/>
    <b v="0"/>
    <n v="47"/>
    <b v="1"/>
    <s v="theater/plays"/>
    <n v="144"/>
    <n v="45.978700000000003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x v="1"/>
    <n v="1438037940"/>
    <n v="1436380256"/>
    <b v="0"/>
    <n v="44"/>
    <b v="1"/>
    <s v="theater/plays"/>
    <n v="100"/>
    <n v="125.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x v="0"/>
    <n v="1442102400"/>
    <n v="1440370768"/>
    <b v="0"/>
    <n v="72"/>
    <b v="1"/>
    <s v="theater/plays"/>
    <n v="102"/>
    <n v="141.2916999999999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x v="0"/>
    <n v="1444860063"/>
    <n v="1442268063"/>
    <b v="0"/>
    <n v="63"/>
    <b v="1"/>
    <s v="theater/plays"/>
    <n v="116"/>
    <n v="55.333300000000001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x v="0"/>
    <n v="1430329862"/>
    <n v="1428515462"/>
    <b v="0"/>
    <n v="88"/>
    <b v="1"/>
    <s v="theater/plays"/>
    <n v="136"/>
    <n v="46.42049999999999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x v="0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x v="3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x v="0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x v="0"/>
    <n v="1482418752"/>
    <n v="1479826752"/>
    <b v="0"/>
    <n v="175"/>
    <b v="1"/>
    <s v="theater/plays"/>
    <n v="105"/>
    <n v="89.585700000000003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x v="0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x v="0"/>
    <n v="1465527600"/>
    <n v="1462252542"/>
    <b v="0"/>
    <n v="54"/>
    <b v="1"/>
    <s v="theater/plays"/>
    <n v="175"/>
    <n v="48.703699999999998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x v="0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x v="0"/>
    <n v="1460581365"/>
    <n v="1458766965"/>
    <b v="0"/>
    <n v="57"/>
    <b v="1"/>
    <s v="theater/plays"/>
    <n v="122"/>
    <n v="75.087699999999998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x v="1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x v="0"/>
    <n v="1444169825"/>
    <n v="1441577825"/>
    <b v="0"/>
    <n v="31"/>
    <b v="1"/>
    <s v="theater/plays"/>
    <n v="100"/>
    <n v="209.83869999999999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x v="0"/>
    <n v="1445065210"/>
    <n v="1442473210"/>
    <b v="0"/>
    <n v="45"/>
    <b v="1"/>
    <s v="theater/plays"/>
    <n v="110"/>
    <n v="61.022199999999998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x v="0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x v="0"/>
    <n v="1453856400"/>
    <n v="1452664317"/>
    <b v="0"/>
    <n v="29"/>
    <b v="1"/>
    <s v="theater/plays"/>
    <n v="116"/>
    <n v="80.034499999999994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x v="1"/>
    <n v="1431115500"/>
    <n v="1428733511"/>
    <b v="0"/>
    <n v="58"/>
    <b v="1"/>
    <s v="theater/plays"/>
    <n v="211"/>
    <n v="29.068999999999999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x v="1"/>
    <n v="1462519041"/>
    <n v="1459927041"/>
    <b v="0"/>
    <n v="89"/>
    <b v="1"/>
    <s v="theater/plays"/>
    <n v="110"/>
    <n v="49.438200000000002"/>
    <x v="1"/>
    <s v="plays"/>
    <x v="3315"/>
    <d v="2016-05-06T07:17:21"/>
  </r>
  <r>
    <n v="3316"/>
    <s v="LOVENESS, the play @FringeNYC 2014"/>
    <s v="Gorgeousness that which sits in the root of Loveness._x000d_Other than this there is no endearment for or otherwise_x000d_to describe."/>
    <n v="11737"/>
    <n v="11747.18"/>
    <x v="0"/>
    <s v="US"/>
    <x v="0"/>
    <n v="1407506040"/>
    <n v="1404680075"/>
    <b v="0"/>
    <n v="125"/>
    <b v="1"/>
    <s v="theater/plays"/>
    <n v="100"/>
    <n v="93.977400000000003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x v="0"/>
    <n v="1465347424"/>
    <n v="1462755424"/>
    <b v="0"/>
    <n v="18"/>
    <b v="1"/>
    <s v="theater/plays"/>
    <n v="106"/>
    <n v="61.944400000000002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x v="5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x v="1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x v="0"/>
    <n v="1466557557"/>
    <n v="1463965557"/>
    <b v="0"/>
    <n v="38"/>
    <b v="1"/>
    <s v="theater/plays"/>
    <n v="101"/>
    <n v="66.447400000000002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x v="0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x v="0"/>
    <n v="1466567700"/>
    <n v="1464653696"/>
    <b v="0"/>
    <n v="23"/>
    <b v="1"/>
    <s v="theater/plays"/>
    <n v="102"/>
    <n v="145.65219999999999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x v="1"/>
    <n v="1474793208"/>
    <n v="1472201208"/>
    <b v="0"/>
    <n v="49"/>
    <b v="1"/>
    <s v="theater/plays"/>
    <n v="126"/>
    <n v="25.69389999999999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x v="3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x v="1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x v="0"/>
    <n v="1425830905"/>
    <n v="1423242505"/>
    <b v="0"/>
    <n v="57"/>
    <b v="1"/>
    <s v="theater/plays"/>
    <n v="101"/>
    <n v="142.280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x v="1"/>
    <n v="1462697966"/>
    <n v="1460105966"/>
    <b v="0"/>
    <n v="33"/>
    <b v="1"/>
    <s v="theater/plays"/>
    <n v="101"/>
    <n v="24.545500000000001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x v="0"/>
    <n v="1404522000"/>
    <n v="1404308883"/>
    <b v="0"/>
    <n v="9"/>
    <b v="1"/>
    <s v="theater/plays"/>
    <n v="146"/>
    <n v="292.77780000000001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x v="1"/>
    <n v="1406502000"/>
    <n v="1405583108"/>
    <b v="0"/>
    <n v="26"/>
    <b v="1"/>
    <s v="theater/plays"/>
    <n v="117"/>
    <n v="44.923099999999998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x v="1"/>
    <n v="1427919468"/>
    <n v="1425331068"/>
    <b v="0"/>
    <n v="69"/>
    <b v="1"/>
    <s v="theater/plays"/>
    <n v="106"/>
    <n v="23.10140000000000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x v="0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x v="0"/>
    <n v="1405802330"/>
    <n v="1403210330"/>
    <b v="0"/>
    <n v="83"/>
    <b v="1"/>
    <s v="theater/plays"/>
    <n v="100"/>
    <n v="72.289199999999994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x v="0"/>
    <n v="1434384880"/>
    <n v="1432484080"/>
    <b v="0"/>
    <n v="111"/>
    <b v="1"/>
    <s v="theater/plays"/>
    <n v="105"/>
    <n v="32.972999999999999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x v="0"/>
    <n v="1438259422"/>
    <n v="1435667422"/>
    <b v="0"/>
    <n v="46"/>
    <b v="1"/>
    <s v="theater/plays"/>
    <n v="139"/>
    <n v="116.65219999999999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x v="1"/>
    <n v="1407106800"/>
    <n v="1404749446"/>
    <b v="0"/>
    <n v="63"/>
    <b v="1"/>
    <s v="theater/plays"/>
    <n v="100"/>
    <n v="79.619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x v="1"/>
    <n v="1459845246"/>
    <n v="1457429646"/>
    <b v="0"/>
    <n v="9"/>
    <b v="1"/>
    <s v="theater/plays"/>
    <n v="100"/>
    <n v="27.77779999999999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x v="1"/>
    <n v="1412974800"/>
    <n v="1411109167"/>
    <b v="0"/>
    <n v="34"/>
    <b v="1"/>
    <s v="theater/plays"/>
    <n v="110"/>
    <n v="81.029399999999995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x v="0"/>
    <n v="1487944080"/>
    <n v="1486129680"/>
    <b v="0"/>
    <n v="112"/>
    <b v="1"/>
    <s v="theater/plays"/>
    <n v="102"/>
    <n v="136.84819999999999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x v="0"/>
    <n v="1469721518"/>
    <n v="1467129518"/>
    <b v="0"/>
    <n v="47"/>
    <b v="1"/>
    <s v="theater/plays"/>
    <n v="104"/>
    <n v="177.61699999999999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x v="0"/>
    <n v="1481066554"/>
    <n v="1478906554"/>
    <b v="0"/>
    <n v="38"/>
    <b v="1"/>
    <s v="theater/plays"/>
    <n v="138"/>
    <n v="109.0789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x v="1"/>
    <n v="1465750800"/>
    <n v="1463771421"/>
    <b v="0"/>
    <n v="28"/>
    <b v="1"/>
    <s v="theater/plays"/>
    <n v="100"/>
    <n v="119.6429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x v="0"/>
    <n v="1427864340"/>
    <n v="1425020810"/>
    <b v="0"/>
    <n v="78"/>
    <b v="1"/>
    <s v="theater/plays"/>
    <n v="102"/>
    <n v="78.205100000000002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x v="1"/>
    <n v="1460553480"/>
    <n v="1458770384"/>
    <b v="0"/>
    <n v="23"/>
    <b v="1"/>
    <s v="theater/plays"/>
    <n v="171"/>
    <n v="52.173900000000003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x v="0"/>
    <n v="1409374093"/>
    <n v="1406782093"/>
    <b v="0"/>
    <n v="40"/>
    <b v="1"/>
    <s v="theater/plays"/>
    <n v="101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x v="0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x v="0"/>
    <n v="1424910910"/>
    <n v="1424306110"/>
    <b v="0"/>
    <n v="18"/>
    <b v="1"/>
    <s v="theater/plays"/>
    <n v="110"/>
    <n v="91.666700000000006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x v="1"/>
    <n v="1462741200"/>
    <n v="1461503654"/>
    <b v="0"/>
    <n v="22"/>
    <b v="1"/>
    <s v="theater/plays"/>
    <n v="119"/>
    <n v="108.5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x v="0"/>
    <n v="1461988740"/>
    <n v="1459949080"/>
    <b v="0"/>
    <n v="79"/>
    <b v="1"/>
    <s v="theater/plays"/>
    <n v="100"/>
    <n v="69.822800000000001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x v="0"/>
    <n v="1465837200"/>
    <n v="1463971172"/>
    <b v="0"/>
    <n v="14"/>
    <b v="1"/>
    <s v="theater/plays"/>
    <n v="153"/>
    <n v="109.5714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x v="3"/>
    <n v="1448838000"/>
    <n v="1445791811"/>
    <b v="0"/>
    <n v="51"/>
    <b v="1"/>
    <s v="theater/plays"/>
    <n v="104"/>
    <n v="71.666700000000006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x v="1"/>
    <n v="1406113200"/>
    <n v="1402910965"/>
    <b v="0"/>
    <n v="54"/>
    <b v="1"/>
    <s v="theater/plays"/>
    <n v="101"/>
    <n v="93.611099999999993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x v="1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x v="1"/>
    <n v="1462230000"/>
    <n v="1461061350"/>
    <b v="0"/>
    <n v="44"/>
    <b v="1"/>
    <s v="theater/plays"/>
    <n v="315"/>
    <n v="35.7954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x v="0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x v="1"/>
    <n v="1462879020"/>
    <n v="1461941527"/>
    <b v="0"/>
    <n v="15"/>
    <b v="1"/>
    <s v="theater/plays"/>
    <n v="126"/>
    <n v="147.3333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x v="1"/>
    <n v="1468611272"/>
    <n v="1466019272"/>
    <b v="0"/>
    <n v="27"/>
    <b v="1"/>
    <s v="theater/plays"/>
    <n v="101"/>
    <n v="56.333300000000001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x v="1"/>
    <n v="1406887310"/>
    <n v="1404295310"/>
    <b v="0"/>
    <n v="21"/>
    <b v="1"/>
    <s v="theater/plays"/>
    <n v="101"/>
    <n v="96.1905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x v="0"/>
    <n v="1416385679"/>
    <n v="1413790079"/>
    <b v="0"/>
    <n v="162"/>
    <b v="1"/>
    <s v="theater/plays"/>
    <n v="103"/>
    <n v="63.574100000000001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x v="0"/>
    <n v="1487985734"/>
    <n v="1484097734"/>
    <b v="0"/>
    <n v="23"/>
    <b v="1"/>
    <s v="theater/plays"/>
    <n v="106"/>
    <n v="184.7826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x v="12"/>
    <n v="1481731140"/>
    <n v="1479866343"/>
    <b v="0"/>
    <n v="72"/>
    <b v="1"/>
    <s v="theater/plays"/>
    <n v="101"/>
    <n v="126.722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x v="0"/>
    <n v="1409587140"/>
    <n v="1408062990"/>
    <b v="0"/>
    <n v="68"/>
    <b v="1"/>
    <s v="theater/plays"/>
    <n v="113"/>
    <n v="83.426500000000004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x v="0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x v="0"/>
    <n v="1408464000"/>
    <n v="1406831445"/>
    <b v="0"/>
    <n v="26"/>
    <b v="1"/>
    <s v="theater/plays"/>
    <n v="101"/>
    <n v="302.3077000000000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x v="1"/>
    <n v="1458075600"/>
    <n v="1456183649"/>
    <b v="0"/>
    <n v="72"/>
    <b v="1"/>
    <s v="theater/plays"/>
    <n v="106"/>
    <n v="44.1389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x v="0"/>
    <n v="1449973592"/>
    <n v="1447381592"/>
    <b v="0"/>
    <n v="3"/>
    <b v="1"/>
    <s v="theater/plays"/>
    <n v="104"/>
    <n v="866.66669999999999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x v="0"/>
    <n v="1431481037"/>
    <n v="1428889037"/>
    <b v="0"/>
    <n v="18"/>
    <b v="1"/>
    <s v="theater/plays"/>
    <n v="221"/>
    <n v="61.388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x v="1"/>
    <n v="1438467894"/>
    <n v="1436307894"/>
    <b v="0"/>
    <n v="30"/>
    <b v="1"/>
    <s v="theater/plays"/>
    <n v="119"/>
    <n v="29.666699999999999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x v="0"/>
    <n v="1420088400"/>
    <n v="1416977259"/>
    <b v="0"/>
    <n v="23"/>
    <b v="1"/>
    <s v="theater/plays"/>
    <n v="105"/>
    <n v="45.478299999999997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x v="3"/>
    <n v="1484441980"/>
    <n v="1479257980"/>
    <b v="0"/>
    <n v="54"/>
    <b v="1"/>
    <s v="theater/plays"/>
    <n v="104"/>
    <n v="96.203699999999998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x v="0"/>
    <n v="1481961600"/>
    <n v="1479283285"/>
    <b v="0"/>
    <n v="26"/>
    <b v="1"/>
    <s v="theater/plays"/>
    <n v="118"/>
    <n v="67.923100000000005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x v="0"/>
    <n v="1449089965"/>
    <n v="1446670765"/>
    <b v="0"/>
    <n v="9"/>
    <b v="1"/>
    <s v="theater/plays"/>
    <n v="139"/>
    <n v="30.77779999999999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x v="0"/>
    <n v="1408942740"/>
    <n v="1407157756"/>
    <b v="0"/>
    <n v="27"/>
    <b v="1"/>
    <s v="theater/plays"/>
    <n v="104"/>
    <n v="38.333300000000001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x v="1"/>
    <n v="1437235200"/>
    <n v="1435177840"/>
    <b v="0"/>
    <n v="30"/>
    <b v="1"/>
    <s v="theater/plays"/>
    <n v="100"/>
    <n v="66.833299999999994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x v="5"/>
    <n v="1446053616"/>
    <n v="1443461616"/>
    <b v="0"/>
    <n v="52"/>
    <b v="1"/>
    <s v="theater/plays"/>
    <n v="107"/>
    <n v="71.730800000000002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x v="1"/>
    <n v="1400423973"/>
    <n v="1399387173"/>
    <b v="0"/>
    <n v="17"/>
    <b v="1"/>
    <s v="theater/plays"/>
    <n v="100"/>
    <n v="176.47059999999999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x v="0"/>
    <n v="1429976994"/>
    <n v="1424796594"/>
    <b v="0"/>
    <n v="19"/>
    <b v="1"/>
    <s v="theater/plays"/>
    <n v="100"/>
    <n v="421.1053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x v="1"/>
    <n v="1426870560"/>
    <n v="1424280899"/>
    <b v="0"/>
    <n v="77"/>
    <b v="1"/>
    <s v="theater/plays"/>
    <n v="101"/>
    <n v="104.98699999999999"/>
    <x v="1"/>
    <s v="plays"/>
    <x v="3377"/>
    <d v="2015-03-20T16:56:00"/>
  </r>
  <r>
    <n v="3378"/>
    <s v="Rose of June"/>
    <s v="'Can you ever find acceptance in death?' _x000d_Rose of June is a piece of theatre exploring the stages of grief. Unity Theatre - September"/>
    <n v="550"/>
    <n v="592"/>
    <x v="0"/>
    <s v="GB"/>
    <x v="1"/>
    <n v="1409490480"/>
    <n v="1407400306"/>
    <b v="0"/>
    <n v="21"/>
    <b v="1"/>
    <s v="theater/plays"/>
    <n v="108"/>
    <n v="28.1905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x v="1"/>
    <n v="1440630000"/>
    <n v="1439122800"/>
    <b v="0"/>
    <n v="38"/>
    <b v="1"/>
    <s v="theater/plays"/>
    <n v="104"/>
    <n v="54.552599999999998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x v="0"/>
    <n v="1417305178"/>
    <n v="1414277578"/>
    <b v="0"/>
    <n v="28"/>
    <b v="1"/>
    <s v="theater/plays"/>
    <n v="104"/>
    <n v="111.892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x v="0"/>
    <n v="1426044383"/>
    <n v="1423455983"/>
    <b v="0"/>
    <n v="48"/>
    <b v="1"/>
    <s v="theater/plays"/>
    <n v="102"/>
    <n v="85.208299999999994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x v="1"/>
    <n v="1470092340"/>
    <n v="1467973256"/>
    <b v="0"/>
    <n v="46"/>
    <b v="1"/>
    <s v="theater/plays"/>
    <n v="101"/>
    <n v="76.652199999999993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x v="0"/>
    <n v="1466707620"/>
    <n v="1464979620"/>
    <b v="0"/>
    <n v="30"/>
    <b v="1"/>
    <s v="theater/plays"/>
    <n v="112"/>
    <n v="65.166700000000006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x v="0"/>
    <n v="1448074800"/>
    <n v="1444874768"/>
    <b v="0"/>
    <n v="64"/>
    <b v="1"/>
    <s v="theater/plays"/>
    <n v="100"/>
    <n v="93.760300000000001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x v="0"/>
    <n v="1418244552"/>
    <n v="1415652552"/>
    <b v="0"/>
    <n v="15"/>
    <b v="1"/>
    <s v="theater/plays"/>
    <n v="100"/>
    <n v="133.3333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x v="0"/>
    <n v="1417620506"/>
    <n v="1415028506"/>
    <b v="0"/>
    <n v="41"/>
    <b v="1"/>
    <s v="theater/plays"/>
    <n v="105"/>
    <n v="51.219499999999996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x v="0"/>
    <n v="1418581088"/>
    <n v="1415125088"/>
    <b v="0"/>
    <n v="35"/>
    <b v="1"/>
    <s v="theater/plays"/>
    <n v="117"/>
    <n v="100.17140000000001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x v="1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x v="0"/>
    <n v="1464960682"/>
    <n v="1462368682"/>
    <b v="0"/>
    <n v="62"/>
    <b v="1"/>
    <s v="theater/plays"/>
    <n v="115"/>
    <n v="184.67740000000001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x v="0"/>
    <n v="1405017345"/>
    <n v="1403721345"/>
    <b v="0"/>
    <n v="22"/>
    <b v="1"/>
    <s v="theater/plays"/>
    <n v="102"/>
    <n v="69.818200000000004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x v="0"/>
    <n v="1407536880"/>
    <n v="1404997548"/>
    <b v="0"/>
    <n v="18"/>
    <b v="1"/>
    <s v="theater/plays"/>
    <n v="223"/>
    <n v="61.944400000000002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x v="1"/>
    <n v="1462565855"/>
    <n v="1458245855"/>
    <b v="0"/>
    <n v="12"/>
    <b v="1"/>
    <s v="theater/plays"/>
    <n v="100"/>
    <n v="41.666699999999999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x v="0"/>
    <n v="1415234760"/>
    <n v="1413065230"/>
    <b v="0"/>
    <n v="44"/>
    <b v="1"/>
    <s v="theater/plays"/>
    <n v="106"/>
    <n v="36.06819999999999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x v="1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x v="1"/>
    <n v="1433009400"/>
    <n v="1431795944"/>
    <b v="0"/>
    <n v="38"/>
    <b v="1"/>
    <s v="theater/plays"/>
    <n v="184"/>
    <n v="24.2105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x v="0"/>
    <n v="1401595140"/>
    <n v="1399286589"/>
    <b v="0"/>
    <n v="28"/>
    <b v="1"/>
    <s v="theater/plays"/>
    <n v="104"/>
    <n v="55.892899999999997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x v="1"/>
    <n v="1455832800"/>
    <n v="1452338929"/>
    <b v="0"/>
    <n v="24"/>
    <b v="1"/>
    <s v="theater/plays"/>
    <n v="112"/>
    <n v="11.666700000000001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x v="0"/>
    <n v="1416589200"/>
    <n v="1414605776"/>
    <b v="0"/>
    <n v="65"/>
    <b v="1"/>
    <s v="theater/plays"/>
    <n v="111"/>
    <n v="68.353800000000007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x v="1"/>
    <n v="1424556325"/>
    <n v="1421964325"/>
    <b v="0"/>
    <n v="46"/>
    <b v="1"/>
    <s v="theater/plays"/>
    <n v="104"/>
    <n v="27.065200000000001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x v="0"/>
    <n v="1409266414"/>
    <n v="1405378414"/>
    <b v="0"/>
    <n v="85"/>
    <b v="1"/>
    <s v="theater/plays"/>
    <n v="100"/>
    <n v="118.1294"/>
    <x v="1"/>
    <s v="plays"/>
    <x v="3400"/>
    <d v="2014-08-28T22:53:34"/>
  </r>
  <r>
    <n v="3401"/>
    <s v="This is why we Live ... (Astonishment)"/>
    <s v="Support a daring new theatre creation               _x000d_Supportez une audacieuse compagnie internationale et aidez-les Ã  crÃ©er leur piÃ¨ce"/>
    <n v="2900"/>
    <n v="2954"/>
    <x v="0"/>
    <s v="GB"/>
    <x v="1"/>
    <n v="1438968146"/>
    <n v="1436376146"/>
    <b v="0"/>
    <n v="66"/>
    <b v="1"/>
    <s v="theater/plays"/>
    <n v="102"/>
    <n v="44.75759999999999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x v="0"/>
    <n v="1447295460"/>
    <n v="1444747843"/>
    <b v="0"/>
    <n v="165"/>
    <b v="1"/>
    <s v="theater/plays"/>
    <n v="110"/>
    <n v="99.787899999999993"/>
    <x v="1"/>
    <s v="plays"/>
    <x v="3402"/>
    <d v="2015-11-12T02:31:00"/>
  </r>
  <r>
    <n v="3403"/>
    <s v="'Fats and Tanya' - a play by Lucy Gallagher"/>
    <s v="Two worlds, one bond - no turning back._x000d_A dark comedy about domestic abuse and the power of an unlikely friendship"/>
    <n v="2000"/>
    <n v="2000"/>
    <x v="0"/>
    <s v="GB"/>
    <x v="1"/>
    <n v="1435230324"/>
    <n v="1432638324"/>
    <b v="0"/>
    <n v="17"/>
    <b v="1"/>
    <s v="theater/plays"/>
    <n v="100"/>
    <n v="117.64709999999999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x v="0"/>
    <n v="1434542702"/>
    <n v="1432814702"/>
    <b v="0"/>
    <n v="3"/>
    <b v="1"/>
    <s v="theater/plays"/>
    <n v="122"/>
    <n v="203.33330000000001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x v="1"/>
    <n v="1456876740"/>
    <n v="1455063886"/>
    <b v="0"/>
    <n v="17"/>
    <b v="1"/>
    <s v="theater/plays"/>
    <n v="138"/>
    <n v="28.323499999999999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x v="0"/>
    <n v="1405511376"/>
    <n v="1401623376"/>
    <b v="0"/>
    <n v="91"/>
    <b v="1"/>
    <s v="theater/plays"/>
    <n v="100"/>
    <n v="110.2308"/>
    <x v="1"/>
    <s v="plays"/>
    <x v="3406"/>
    <d v="2014-07-16T11:49:36"/>
  </r>
  <r>
    <n v="3407"/>
    <s v="Chlorine Edinburgh 2014"/>
    <s v="Biddy is 24. Biddy is a hopeless romantic. Biddy always wanted to be a vegan. Find out what happens_x000d_when Biddy gets sectioned."/>
    <n v="2000"/>
    <n v="2142"/>
    <x v="0"/>
    <s v="GB"/>
    <x v="1"/>
    <n v="1404641289"/>
    <n v="1402049289"/>
    <b v="0"/>
    <n v="67"/>
    <b v="1"/>
    <s v="theater/plays"/>
    <n v="107"/>
    <n v="31.970099999999999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x v="0"/>
    <n v="1405727304"/>
    <n v="1403135304"/>
    <b v="0"/>
    <n v="18"/>
    <b v="1"/>
    <s v="theater/plays"/>
    <n v="211"/>
    <n v="58.611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x v="1"/>
    <n v="1469998680"/>
    <n v="1466710358"/>
    <b v="0"/>
    <n v="21"/>
    <b v="1"/>
    <s v="theater/plays"/>
    <n v="124"/>
    <n v="29.428599999999999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x v="0"/>
    <n v="1465196400"/>
    <n v="1462841990"/>
    <b v="0"/>
    <n v="40"/>
    <b v="1"/>
    <s v="theater/plays"/>
    <n v="109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x v="0"/>
    <n v="1444264372"/>
    <n v="1442536372"/>
    <b v="0"/>
    <n v="78"/>
    <b v="1"/>
    <s v="theater/plays"/>
    <n v="104"/>
    <n v="199.16669999999999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x v="1"/>
    <n v="1411858862"/>
    <n v="1409266862"/>
    <b v="0"/>
    <n v="26"/>
    <b v="1"/>
    <s v="theater/plays"/>
    <n v="100"/>
    <n v="115.38460000000001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x v="0"/>
    <n v="1425099540"/>
    <n v="1424280938"/>
    <b v="0"/>
    <n v="14"/>
    <b v="1"/>
    <s v="theater/plays"/>
    <n v="130"/>
    <n v="46.42860000000000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x v="0"/>
    <n v="1480579140"/>
    <n v="1478030325"/>
    <b v="0"/>
    <n v="44"/>
    <b v="1"/>
    <s v="theater/plays"/>
    <n v="104"/>
    <n v="70.568200000000004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x v="0"/>
    <n v="1460935800"/>
    <n v="1459999656"/>
    <b v="0"/>
    <n v="9"/>
    <b v="1"/>
    <s v="theater/plays"/>
    <n v="100"/>
    <n v="22.22220000000000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x v="1"/>
    <n v="1429813800"/>
    <n v="1427363645"/>
    <b v="0"/>
    <n v="30"/>
    <b v="1"/>
    <s v="theater/plays"/>
    <n v="120"/>
    <n v="159.4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x v="0"/>
    <n v="1414284180"/>
    <n v="1410558948"/>
    <b v="0"/>
    <n v="45"/>
    <b v="1"/>
    <s v="theater/plays"/>
    <n v="100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x v="0"/>
    <n v="1400875307"/>
    <n v="1398283307"/>
    <b v="0"/>
    <n v="56"/>
    <b v="1"/>
    <s v="theater/plays"/>
    <n v="101"/>
    <n v="72.053600000000003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x v="3"/>
    <n v="1459978200"/>
    <n v="1458416585"/>
    <b v="0"/>
    <n v="46"/>
    <b v="1"/>
    <s v="theater/plays"/>
    <n v="107"/>
    <n v="63.695700000000002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x v="1"/>
    <n v="1455408000"/>
    <n v="1454638202"/>
    <b v="0"/>
    <n v="34"/>
    <b v="1"/>
    <s v="theater/plays"/>
    <n v="138"/>
    <n v="28.411799999999999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x v="0"/>
    <n v="1425495563"/>
    <n v="1422903563"/>
    <b v="0"/>
    <n v="98"/>
    <b v="1"/>
    <s v="theater/plays"/>
    <n v="101"/>
    <n v="103.21429999999999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x v="1"/>
    <n v="1450051200"/>
    <n v="1447594176"/>
    <b v="0"/>
    <n v="46"/>
    <b v="1"/>
    <s v="theater/plays"/>
    <n v="109"/>
    <n v="71.152199999999993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x v="0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x v="0"/>
    <n v="1423119540"/>
    <n v="1421252084"/>
    <b v="0"/>
    <n v="76"/>
    <b v="1"/>
    <s v="theater/plays"/>
    <n v="104"/>
    <n v="81.776300000000006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x v="0"/>
    <n v="1412434136"/>
    <n v="1409669336"/>
    <b v="0"/>
    <n v="104"/>
    <b v="1"/>
    <s v="theater/plays"/>
    <n v="103"/>
    <n v="297.02980000000002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x v="0"/>
    <n v="1411264800"/>
    <n v="1409620903"/>
    <b v="0"/>
    <n v="87"/>
    <b v="1"/>
    <s v="theater/plays"/>
    <n v="108"/>
    <n v="46.60920000000000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x v="1"/>
    <n v="1404314952"/>
    <n v="1401722952"/>
    <b v="0"/>
    <n v="29"/>
    <b v="1"/>
    <s v="theater/plays"/>
    <n v="100"/>
    <n v="51.7241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x v="1"/>
    <n v="1425142800"/>
    <n v="1422983847"/>
    <b v="0"/>
    <n v="51"/>
    <b v="1"/>
    <s v="theater/plays"/>
    <n v="103"/>
    <n v="40.2941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x v="1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x v="1"/>
    <n v="1406760101"/>
    <n v="1404168101"/>
    <b v="0"/>
    <n v="72"/>
    <b v="1"/>
    <s v="theater/plays"/>
    <n v="109"/>
    <n v="30.1526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x v="0"/>
    <n v="1408383153"/>
    <n v="1405791153"/>
    <b v="0"/>
    <n v="21"/>
    <b v="1"/>
    <s v="theater/plays"/>
    <n v="100"/>
    <n v="95.238100000000003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x v="0"/>
    <n v="1454709600"/>
    <n v="1452520614"/>
    <b v="0"/>
    <n v="42"/>
    <b v="1"/>
    <s v="theater/plays"/>
    <n v="110"/>
    <n v="52.214300000000001"/>
    <x v="1"/>
    <s v="plays"/>
    <x v="3432"/>
    <d v="2016-02-05T22:00:00"/>
  </r>
  <r>
    <n v="3433"/>
    <s v="The Dybbuk"/>
    <s v="death&amp;pretzels presents their first Chicago based project:_x000d_The Dybbuk by S. Ansky"/>
    <n v="9500"/>
    <n v="9525"/>
    <x v="0"/>
    <s v="US"/>
    <x v="0"/>
    <n v="1402974000"/>
    <n v="1400290255"/>
    <b v="0"/>
    <n v="71"/>
    <b v="1"/>
    <s v="theater/plays"/>
    <n v="100"/>
    <n v="134.1549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x v="0"/>
    <n v="1404983269"/>
    <n v="1402391269"/>
    <b v="0"/>
    <n v="168"/>
    <b v="1"/>
    <s v="theater/plays"/>
    <n v="106"/>
    <n v="62.827399999999997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x v="0"/>
    <n v="1470538800"/>
    <n v="1469112493"/>
    <b v="0"/>
    <n v="19"/>
    <b v="1"/>
    <s v="theater/plays"/>
    <n v="112"/>
    <n v="58.947400000000002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x v="0"/>
    <n v="1408638480"/>
    <n v="1406811593"/>
    <b v="0"/>
    <n v="37"/>
    <b v="1"/>
    <s v="theater/plays"/>
    <n v="106"/>
    <n v="143.1081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x v="0"/>
    <n v="1440003820"/>
    <n v="1437411820"/>
    <b v="0"/>
    <n v="36"/>
    <b v="1"/>
    <s v="theater/plays"/>
    <n v="101"/>
    <n v="84.166700000000006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x v="1"/>
    <n v="1430600400"/>
    <n v="1428358567"/>
    <b v="0"/>
    <n v="14"/>
    <b v="1"/>
    <s v="theater/plays"/>
    <n v="104"/>
    <n v="186.07140000000001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x v="0"/>
    <n v="1453179540"/>
    <n v="1452030730"/>
    <b v="0"/>
    <n v="18"/>
    <b v="1"/>
    <s v="theater/plays"/>
    <n v="135"/>
    <n v="89.785600000000002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x v="0"/>
    <n v="1405095300"/>
    <n v="1403146628"/>
    <b v="0"/>
    <n v="82"/>
    <b v="1"/>
    <s v="theater/plays"/>
    <n v="105"/>
    <n v="64.157600000000002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x v="0"/>
    <n v="1447445820"/>
    <n v="1445077121"/>
    <b v="0"/>
    <n v="43"/>
    <b v="1"/>
    <s v="theater/plays"/>
    <n v="103"/>
    <n v="59.651200000000003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x v="0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x v="0"/>
    <n v="1410266146"/>
    <n v="1407674146"/>
    <b v="0"/>
    <n v="45"/>
    <b v="1"/>
    <s v="theater/plays"/>
    <n v="186"/>
    <n v="41.22220000000000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x v="2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x v="1"/>
    <n v="1445604236"/>
    <n v="1443185036"/>
    <b v="0"/>
    <n v="31"/>
    <b v="1"/>
    <s v="theater/plays"/>
    <n v="100"/>
    <n v="64.51609999999999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x v="1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x v="0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x v="0"/>
    <n v="1418784689"/>
    <n v="1416192689"/>
    <b v="0"/>
    <n v="45"/>
    <b v="1"/>
    <s v="theater/plays"/>
    <n v="110"/>
    <n v="51.22220000000000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x v="0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x v="1"/>
    <n v="1427990071"/>
    <n v="1422809671"/>
    <b v="0"/>
    <n v="39"/>
    <b v="1"/>
    <s v="theater/plays"/>
    <n v="152"/>
    <n v="19.487200000000001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x v="0"/>
    <n v="1429636927"/>
    <n v="1427304127"/>
    <b v="0"/>
    <n v="16"/>
    <b v="1"/>
    <s v="theater/plays"/>
    <n v="101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x v="0"/>
    <n v="1406087940"/>
    <n v="1404141626"/>
    <b v="0"/>
    <n v="37"/>
    <b v="1"/>
    <s v="theater/plays"/>
    <n v="153"/>
    <n v="41.4054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x v="1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x v="1"/>
    <n v="1406825159"/>
    <n v="1404233159"/>
    <b v="0"/>
    <n v="21"/>
    <b v="1"/>
    <s v="theater/plays"/>
    <n v="101"/>
    <n v="33.57139999999999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x v="0"/>
    <n v="1476381627"/>
    <n v="1473789627"/>
    <b v="0"/>
    <n v="69"/>
    <b v="1"/>
    <s v="theater/plays"/>
    <n v="101"/>
    <n v="145.86959999999999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x v="0"/>
    <n v="1406876340"/>
    <n v="1404190567"/>
    <b v="0"/>
    <n v="16"/>
    <b v="1"/>
    <s v="theater/plays"/>
    <n v="191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x v="0"/>
    <n v="1423720740"/>
    <n v="1421081857"/>
    <b v="0"/>
    <n v="55"/>
    <b v="1"/>
    <s v="theater/plays"/>
    <n v="140"/>
    <n v="50.981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x v="0"/>
    <n v="1422937620"/>
    <n v="1420606303"/>
    <b v="0"/>
    <n v="27"/>
    <b v="1"/>
    <s v="theater/plays"/>
    <n v="124"/>
    <n v="45.036999999999999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x v="1"/>
    <n v="1463743860"/>
    <n v="1461151860"/>
    <b v="0"/>
    <n v="36"/>
    <b v="1"/>
    <s v="theater/plays"/>
    <n v="126"/>
    <n v="17.52779999999999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x v="1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x v="0"/>
    <n v="1477710000"/>
    <n v="1475248279"/>
    <b v="0"/>
    <n v="12"/>
    <b v="1"/>
    <s v="theater/plays"/>
    <n v="139"/>
    <n v="57.916699999999999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x v="0"/>
    <n v="1436551200"/>
    <n v="1435181628"/>
    <b v="0"/>
    <n v="17"/>
    <b v="1"/>
    <s v="theater/plays"/>
    <n v="202"/>
    <n v="29.7059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x v="5"/>
    <n v="1476158340"/>
    <n v="1472594585"/>
    <b v="0"/>
    <n v="114"/>
    <b v="1"/>
    <s v="theater/plays"/>
    <n v="103"/>
    <n v="90.684200000000004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x v="0"/>
    <n v="1471921637"/>
    <n v="1469329637"/>
    <b v="0"/>
    <n v="93"/>
    <b v="1"/>
    <s v="theater/plays"/>
    <n v="102"/>
    <n v="55.012700000000002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x v="1"/>
    <n v="1439136000"/>
    <n v="1436972472"/>
    <b v="0"/>
    <n v="36"/>
    <b v="1"/>
    <s v="theater/plays"/>
    <n v="103"/>
    <n v="57.22220000000000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x v="0"/>
    <n v="1461108450"/>
    <n v="1455928050"/>
    <b v="0"/>
    <n v="61"/>
    <b v="1"/>
    <s v="theater/plays"/>
    <n v="127"/>
    <n v="72.950800000000001"/>
    <x v="1"/>
    <s v="plays"/>
    <x v="3466"/>
    <d v="2016-04-19T23:27:30"/>
  </r>
  <r>
    <n v="3467"/>
    <s v="Venus in Fur, Los Angeles."/>
    <s v="Venus in Fur, By David Ives."/>
    <n v="3000"/>
    <n v="3030"/>
    <x v="0"/>
    <s v="US"/>
    <x v="0"/>
    <n v="1426864032"/>
    <n v="1424275632"/>
    <b v="0"/>
    <n v="47"/>
    <b v="1"/>
    <s v="theater/plays"/>
    <n v="101"/>
    <n v="64.46810000000000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x v="0"/>
    <n v="1474426800"/>
    <n v="1471976529"/>
    <b v="0"/>
    <n v="17"/>
    <b v="1"/>
    <s v="theater/plays"/>
    <n v="122"/>
    <n v="716.35289999999998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x v="0"/>
    <n v="1461857045"/>
    <n v="1459265045"/>
    <b v="0"/>
    <n v="63"/>
    <b v="1"/>
    <s v="theater/plays"/>
    <n v="113"/>
    <n v="50.3967999999999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x v="0"/>
    <n v="1468618680"/>
    <n v="1465345902"/>
    <b v="0"/>
    <n v="9"/>
    <b v="1"/>
    <s v="theater/plays"/>
    <n v="150"/>
    <n v="41.666699999999999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x v="1"/>
    <n v="1409515200"/>
    <n v="1405971690"/>
    <b v="0"/>
    <n v="30"/>
    <b v="1"/>
    <s v="theater/plays"/>
    <n v="215"/>
    <n v="35.7667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x v="0"/>
    <n v="1415253540"/>
    <n v="1413432331"/>
    <b v="0"/>
    <n v="23"/>
    <b v="1"/>
    <s v="theater/plays"/>
    <n v="102"/>
    <n v="88.739099999999993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x v="0"/>
    <n v="1426883220"/>
    <n v="1425067296"/>
    <b v="0"/>
    <n v="33"/>
    <b v="1"/>
    <s v="theater/plays"/>
    <n v="100"/>
    <n v="148.48480000000001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x v="1"/>
    <n v="1469016131"/>
    <n v="1466424131"/>
    <b v="0"/>
    <n v="39"/>
    <b v="1"/>
    <s v="theater/plays"/>
    <n v="101"/>
    <n v="51.794899999999998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x v="1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x v="0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x v="0"/>
    <n v="1431831600"/>
    <n v="1430761243"/>
    <b v="0"/>
    <n v="39"/>
    <b v="1"/>
    <s v="theater/plays"/>
    <n v="115"/>
    <n v="53.230800000000002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x v="0"/>
    <n v="1426539600"/>
    <n v="1424296822"/>
    <b v="0"/>
    <n v="57"/>
    <b v="1"/>
    <s v="theater/plays"/>
    <n v="113"/>
    <n v="39.596499999999999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x v="1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x v="0"/>
    <n v="1436562000"/>
    <n v="1434440227"/>
    <b v="0"/>
    <n v="13"/>
    <b v="1"/>
    <s v="theater/plays"/>
    <n v="143"/>
    <n v="164.61539999999999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x v="2"/>
    <n v="1420178188"/>
    <n v="1418709388"/>
    <b v="0"/>
    <n v="95"/>
    <b v="1"/>
    <s v="theater/plays"/>
    <n v="119"/>
    <n v="125.0526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x v="1"/>
    <n v="1404671466"/>
    <n v="1402079466"/>
    <b v="0"/>
    <n v="80"/>
    <b v="1"/>
    <s v="theater/plays"/>
    <n v="138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x v="0"/>
    <n v="1404403381"/>
    <n v="1401811381"/>
    <b v="0"/>
    <n v="133"/>
    <b v="1"/>
    <s v="theater/plays"/>
    <n v="160"/>
    <n v="40.28569999999999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x v="0"/>
    <n v="1466014499"/>
    <n v="1463422499"/>
    <b v="0"/>
    <n v="44"/>
    <b v="1"/>
    <s v="theater/plays"/>
    <n v="114"/>
    <n v="64.909099999999995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x v="0"/>
    <n v="1454431080"/>
    <n v="1451839080"/>
    <b v="0"/>
    <n v="30"/>
    <b v="1"/>
    <s v="theater/plays"/>
    <n v="101"/>
    <n v="55.333300000000001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x v="0"/>
    <n v="1433314740"/>
    <n v="1430600401"/>
    <b v="0"/>
    <n v="56"/>
    <b v="1"/>
    <s v="theater/plays"/>
    <n v="155"/>
    <n v="83.142899999999997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x v="1"/>
    <n v="1435185252"/>
    <n v="1432593252"/>
    <b v="0"/>
    <n v="66"/>
    <b v="1"/>
    <s v="theater/plays"/>
    <n v="128"/>
    <n v="38.712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x v="0"/>
    <n v="1429286400"/>
    <n v="1427221560"/>
    <b v="0"/>
    <n v="29"/>
    <b v="1"/>
    <s v="theater/plays"/>
    <n v="121"/>
    <n v="125.3793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x v="1"/>
    <n v="1400965200"/>
    <n v="1398352531"/>
    <b v="0"/>
    <n v="72"/>
    <b v="1"/>
    <s v="theater/plays"/>
    <n v="113"/>
    <n v="78.263900000000007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x v="0"/>
    <n v="1460574924"/>
    <n v="1457982924"/>
    <b v="0"/>
    <n v="27"/>
    <b v="1"/>
    <s v="theater/plays"/>
    <n v="128"/>
    <n v="47.22220000000000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x v="0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x v="0"/>
    <n v="1445818397"/>
    <n v="1442794397"/>
    <b v="0"/>
    <n v="35"/>
    <b v="1"/>
    <s v="theater/plays"/>
    <n v="105"/>
    <n v="114.292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x v="0"/>
    <n v="1408252260"/>
    <n v="1406580436"/>
    <b v="0"/>
    <n v="29"/>
    <b v="1"/>
    <s v="theater/plays"/>
    <n v="100"/>
    <n v="51.7241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x v="0"/>
    <n v="1480140000"/>
    <n v="1479186575"/>
    <b v="0"/>
    <n v="13"/>
    <b v="1"/>
    <s v="theater/plays"/>
    <n v="100"/>
    <n v="30.769200000000001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x v="5"/>
    <n v="1414862280"/>
    <n v="1412360309"/>
    <b v="0"/>
    <n v="72"/>
    <b v="1"/>
    <s v="theater/plays"/>
    <n v="107"/>
    <n v="74.2082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x v="0"/>
    <n v="1473625166"/>
    <n v="1470169166"/>
    <b v="0"/>
    <n v="78"/>
    <b v="1"/>
    <s v="theater/plays"/>
    <n v="124"/>
    <n v="47.846200000000003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x v="0"/>
    <n v="1464904800"/>
    <n v="1463852904"/>
    <b v="0"/>
    <n v="49"/>
    <b v="1"/>
    <s v="theater/plays"/>
    <n v="109"/>
    <n v="34.408200000000001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x v="5"/>
    <n v="1464471840"/>
    <n v="1459309704"/>
    <b v="0"/>
    <n v="42"/>
    <b v="1"/>
    <s v="theater/plays"/>
    <n v="102"/>
    <n v="40.238100000000003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x v="0"/>
    <n v="1435733940"/>
    <n v="1431046325"/>
    <b v="0"/>
    <n v="35"/>
    <b v="1"/>
    <s v="theater/plays"/>
    <n v="106"/>
    <n v="60.28569999999999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x v="0"/>
    <n v="1457326740"/>
    <n v="1455919438"/>
    <b v="0"/>
    <n v="42"/>
    <b v="1"/>
    <s v="theater/plays"/>
    <n v="106"/>
    <n v="25.3095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x v="1"/>
    <n v="1441995595"/>
    <n v="1439835595"/>
    <b v="0"/>
    <n v="42"/>
    <b v="1"/>
    <s v="theater/plays"/>
    <n v="101"/>
    <n v="35.952399999999997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x v="0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x v="1"/>
    <n v="1469359728"/>
    <n v="1466767728"/>
    <b v="0"/>
    <n v="38"/>
    <b v="1"/>
    <s v="theater/plays"/>
    <n v="108"/>
    <n v="70.763199999999998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x v="0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d_Four writers._x000d_Four new takes._x000d__x000d_The Four Disgracers comes to the stage to launch a new theatre group, Ixion."/>
    <n v="2500"/>
    <n v="2594"/>
    <x v="0"/>
    <s v="US"/>
    <x v="0"/>
    <n v="1399953600"/>
    <n v="1398983245"/>
    <b v="0"/>
    <n v="39"/>
    <b v="1"/>
    <s v="theater/plays"/>
    <n v="104"/>
    <n v="66.512799999999999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x v="0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x v="0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x v="1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x v="0"/>
    <n v="1416545700"/>
    <n v="1415392666"/>
    <b v="0"/>
    <n v="33"/>
    <b v="1"/>
    <s v="theater/plays"/>
    <n v="106"/>
    <n v="96.666700000000006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x v="0"/>
    <n v="1404312846"/>
    <n v="1402584846"/>
    <b v="0"/>
    <n v="15"/>
    <b v="1"/>
    <s v="theater/plays"/>
    <n v="101"/>
    <n v="60.333300000000001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x v="1"/>
    <n v="1415385000"/>
    <n v="1413406695"/>
    <b v="0"/>
    <n v="19"/>
    <b v="1"/>
    <s v="theater/plays"/>
    <n v="101"/>
    <n v="79.8947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x v="1"/>
    <n v="1429789992"/>
    <n v="1424609592"/>
    <b v="0"/>
    <n v="17"/>
    <b v="1"/>
    <s v="theater/plays"/>
    <n v="100"/>
    <n v="58.8235000000000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x v="0"/>
    <n v="1401857940"/>
    <n v="1400725112"/>
    <b v="0"/>
    <n v="44"/>
    <b v="1"/>
    <s v="theater/plays"/>
    <n v="118"/>
    <n v="75.340900000000005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x v="0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x v="0"/>
    <n v="1433097171"/>
    <n v="1430505171"/>
    <b v="0"/>
    <n v="46"/>
    <b v="1"/>
    <s v="theater/plays"/>
    <n v="103"/>
    <n v="66.956500000000005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x v="0"/>
    <n v="1410145200"/>
    <n v="1407197670"/>
    <b v="0"/>
    <n v="11"/>
    <b v="1"/>
    <s v="theater/plays"/>
    <n v="100"/>
    <n v="227.27269999999999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x v="1"/>
    <n v="1404471600"/>
    <n v="1401910634"/>
    <b v="0"/>
    <n v="13"/>
    <b v="1"/>
    <s v="theater/plays"/>
    <n v="100"/>
    <n v="307.6922999999999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x v="0"/>
    <n v="1412259660"/>
    <n v="1410461299"/>
    <b v="0"/>
    <n v="33"/>
    <b v="1"/>
    <s v="theater/plays"/>
    <n v="110"/>
    <n v="50.020899999999997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x v="1"/>
    <n v="1425478950"/>
    <n v="1422886950"/>
    <b v="0"/>
    <n v="28"/>
    <b v="1"/>
    <s v="theater/plays"/>
    <n v="101"/>
    <n v="72.392899999999997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x v="1"/>
    <n v="1441547220"/>
    <n v="1439322412"/>
    <b v="0"/>
    <n v="21"/>
    <b v="1"/>
    <s v="theater/plays"/>
    <n v="101"/>
    <n v="95.952399999999997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x v="0"/>
    <n v="1411980020"/>
    <n v="1409388020"/>
    <b v="0"/>
    <n v="13"/>
    <b v="1"/>
    <s v="theater/plays"/>
    <n v="169"/>
    <n v="45.615400000000001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x v="1"/>
    <n v="1442311560"/>
    <n v="1439924246"/>
    <b v="0"/>
    <n v="34"/>
    <b v="1"/>
    <s v="theater/plays"/>
    <n v="100"/>
    <n v="41.0294000000000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x v="1"/>
    <n v="1474844400"/>
    <n v="1469871148"/>
    <b v="0"/>
    <n v="80"/>
    <b v="1"/>
    <s v="theater/plays"/>
    <n v="114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x v="0"/>
    <n v="1410580800"/>
    <n v="1409336373"/>
    <b v="0"/>
    <n v="74"/>
    <b v="1"/>
    <s v="theater/plays"/>
    <n v="102"/>
    <n v="137.2432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x v="0"/>
    <n v="1439136000"/>
    <n v="1438188106"/>
    <b v="0"/>
    <n v="7"/>
    <b v="1"/>
    <s v="theater/plays"/>
    <n v="106"/>
    <n v="75.7142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x v="0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x v="0"/>
    <n v="1436587140"/>
    <n v="1434069205"/>
    <b v="0"/>
    <n v="86"/>
    <b v="1"/>
    <s v="theater/plays"/>
    <n v="117"/>
    <n v="81.569800000000001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x v="1"/>
    <n v="1484740918"/>
    <n v="1483012918"/>
    <b v="0"/>
    <n v="37"/>
    <b v="1"/>
    <s v="theater/plays"/>
    <n v="101"/>
    <n v="45.108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x v="0"/>
    <n v="1436749200"/>
    <n v="1434997018"/>
    <b v="0"/>
    <n v="18"/>
    <b v="1"/>
    <s v="theater/plays"/>
    <n v="132"/>
    <n v="36.666699999999999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x v="1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x v="0"/>
    <n v="1467301334"/>
    <n v="1464709334"/>
    <b v="0"/>
    <n v="26"/>
    <b v="1"/>
    <s v="theater/plays"/>
    <n v="128"/>
    <n v="49.230800000000002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x v="0"/>
    <n v="1411012740"/>
    <n v="1409667827"/>
    <b v="0"/>
    <n v="27"/>
    <b v="1"/>
    <s v="theater/plays"/>
    <n v="119"/>
    <n v="42.296300000000002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x v="0"/>
    <n v="1447269367"/>
    <n v="1444673767"/>
    <b v="0"/>
    <n v="8"/>
    <b v="1"/>
    <s v="theater/plays"/>
    <n v="126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x v="0"/>
    <n v="1443711623"/>
    <n v="1440687623"/>
    <b v="0"/>
    <n v="204"/>
    <b v="1"/>
    <s v="theater/plays"/>
    <n v="156"/>
    <n v="38.284300000000002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x v="1"/>
    <n v="1443808800"/>
    <n v="1441120910"/>
    <b v="0"/>
    <n v="46"/>
    <b v="1"/>
    <s v="theater/plays"/>
    <n v="103"/>
    <n v="44.847799999999999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x v="1"/>
    <n v="1450612740"/>
    <n v="1448040425"/>
    <b v="0"/>
    <n v="17"/>
    <b v="1"/>
    <s v="theater/plays"/>
    <n v="153"/>
    <n v="13.529400000000001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x v="5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x v="1"/>
    <n v="1471428340"/>
    <n v="1469009140"/>
    <b v="0"/>
    <n v="83"/>
    <b v="1"/>
    <s v="theater/plays"/>
    <n v="128"/>
    <n v="30.951799999999999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x v="0"/>
    <n v="1473358122"/>
    <n v="1471543722"/>
    <b v="0"/>
    <n v="13"/>
    <b v="1"/>
    <s v="theater/plays"/>
    <n v="120"/>
    <n v="55.230800000000002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x v="1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x v="1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x v="0"/>
    <n v="1410099822"/>
    <n v="1404915822"/>
    <b v="0"/>
    <n v="85"/>
    <b v="1"/>
    <s v="theater/plays"/>
    <n v="102"/>
    <n v="66.152900000000002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x v="3"/>
    <n v="1435255659"/>
    <n v="1432663659"/>
    <b v="0"/>
    <n v="29"/>
    <b v="1"/>
    <s v="theater/plays"/>
    <n v="105"/>
    <n v="54.13790000000000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x v="0"/>
    <n v="1425758257"/>
    <n v="1423166257"/>
    <b v="0"/>
    <n v="24"/>
    <b v="1"/>
    <s v="theater/plays"/>
    <n v="100"/>
    <n v="104.16670000000001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x v="0"/>
    <n v="1428780159"/>
    <n v="1426188159"/>
    <b v="0"/>
    <n v="8"/>
    <b v="1"/>
    <s v="theater/plays"/>
    <n v="100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x v="0"/>
    <n v="1427860740"/>
    <n v="1426002684"/>
    <b v="0"/>
    <n v="19"/>
    <b v="1"/>
    <s v="theater/plays"/>
    <n v="102"/>
    <n v="59.21050000000000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x v="0"/>
    <n v="1463198340"/>
    <n v="1461117201"/>
    <b v="0"/>
    <n v="336"/>
    <b v="1"/>
    <s v="theater/plays"/>
    <n v="114"/>
    <n v="119.1763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x v="0"/>
    <n v="1457139600"/>
    <n v="1455230214"/>
    <b v="0"/>
    <n v="13"/>
    <b v="1"/>
    <s v="theater/plays"/>
    <n v="102"/>
    <n v="164.61539999999999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x v="1"/>
    <n v="1441358873"/>
    <n v="1438939673"/>
    <b v="0"/>
    <n v="42"/>
    <b v="1"/>
    <s v="theater/plays"/>
    <n v="102"/>
    <n v="24.28569999999999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x v="1"/>
    <n v="1462224398"/>
    <n v="1459632398"/>
    <b v="0"/>
    <n v="64"/>
    <b v="1"/>
    <s v="theater/plays"/>
    <n v="105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x v="0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x v="1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x v="0"/>
    <n v="1439337600"/>
    <n v="1436575280"/>
    <b v="0"/>
    <n v="104"/>
    <b v="1"/>
    <s v="theater/plays"/>
    <n v="106"/>
    <n v="56.20190000000000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x v="0"/>
    <n v="1423674000"/>
    <n v="1421025159"/>
    <b v="0"/>
    <n v="53"/>
    <b v="1"/>
    <s v="theater/plays"/>
    <n v="113"/>
    <n v="107.002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x v="3"/>
    <n v="1479382594"/>
    <n v="1476786994"/>
    <b v="0"/>
    <n v="14"/>
    <b v="1"/>
    <s v="theater/plays"/>
    <n v="100"/>
    <n v="171.42859999999999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x v="1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x v="0"/>
    <n v="1399271911"/>
    <n v="1396334311"/>
    <b v="0"/>
    <n v="558"/>
    <b v="1"/>
    <s v="theater/plays"/>
    <n v="100"/>
    <n v="179.27600000000001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x v="1"/>
    <n v="1435352400"/>
    <n v="1431718575"/>
    <b v="0"/>
    <n v="22"/>
    <b v="1"/>
    <s v="theater/plays"/>
    <n v="144"/>
    <n v="22.909099999999999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x v="2"/>
    <n v="1438333080"/>
    <n v="1436408308"/>
    <b v="0"/>
    <n v="24"/>
    <b v="1"/>
    <s v="theater/plays"/>
    <n v="104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x v="5"/>
    <n v="1432694700"/>
    <n v="1429651266"/>
    <b v="0"/>
    <n v="74"/>
    <b v="1"/>
    <s v="theater/plays"/>
    <n v="108"/>
    <n v="46.8919"/>
    <x v="1"/>
    <s v="plays"/>
    <x v="3560"/>
    <d v="2015-05-27T02:45:00"/>
  </r>
  <r>
    <n v="3561"/>
    <s v="How You Kiss Me... at FringeNYC 2015"/>
    <s v="How You Kiss Me Is Not How I Like To Be Kissed_x000d__x000d_a new play by Dan Giles_x000d__x000d_coming to FringeNYC 2015_x000d__x000d_www.howyoukissme.com"/>
    <n v="2500"/>
    <n v="2560"/>
    <x v="0"/>
    <s v="US"/>
    <x v="0"/>
    <n v="1438799760"/>
    <n v="1437236378"/>
    <b v="0"/>
    <n v="54"/>
    <b v="1"/>
    <s v="theater/plays"/>
    <n v="102"/>
    <n v="47.407400000000003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x v="1"/>
    <n v="1457906400"/>
    <n v="1457115427"/>
    <b v="0"/>
    <n v="31"/>
    <b v="1"/>
    <s v="theater/plays"/>
    <n v="149"/>
    <n v="15.129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x v="1"/>
    <n v="1470078000"/>
    <n v="1467648456"/>
    <b v="0"/>
    <n v="25"/>
    <b v="1"/>
    <s v="theater/plays"/>
    <n v="105"/>
    <n v="21.097999999999999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x v="1"/>
    <n v="1444060800"/>
    <n v="1440082649"/>
    <b v="0"/>
    <n v="17"/>
    <b v="1"/>
    <s v="theater/plays"/>
    <n v="101"/>
    <n v="59.117600000000003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x v="0"/>
    <n v="1420048208"/>
    <n v="1417456208"/>
    <b v="0"/>
    <n v="12"/>
    <b v="1"/>
    <s v="theater/plays"/>
    <n v="131"/>
    <n v="97.916700000000006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x v="1"/>
    <n v="1422015083"/>
    <n v="1419423083"/>
    <b v="0"/>
    <n v="38"/>
    <b v="1"/>
    <s v="theater/plays"/>
    <n v="105"/>
    <n v="55.131599999999999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x v="1"/>
    <n v="1433964444"/>
    <n v="1431372444"/>
    <b v="0"/>
    <n v="41"/>
    <b v="1"/>
    <s v="theater/plays"/>
    <n v="109"/>
    <n v="26.5366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x v="0"/>
    <n v="1410975994"/>
    <n v="1408383994"/>
    <b v="0"/>
    <n v="19"/>
    <b v="1"/>
    <s v="theater/plays"/>
    <n v="111"/>
    <n v="58.421100000000003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x v="0"/>
    <n v="1420734696"/>
    <n v="1418142696"/>
    <b v="0"/>
    <n v="41"/>
    <b v="1"/>
    <s v="theater/plays"/>
    <n v="100"/>
    <n v="122.53660000000001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x v="0"/>
    <n v="1420009200"/>
    <n v="1417593483"/>
    <b v="0"/>
    <n v="26"/>
    <b v="1"/>
    <s v="theater/plays"/>
    <n v="114"/>
    <n v="87.961500000000001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x v="1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x v="1"/>
    <n v="1434894082"/>
    <n v="1432302082"/>
    <b v="0"/>
    <n v="9"/>
    <b v="1"/>
    <s v="theater/plays"/>
    <n v="100"/>
    <n v="55.555599999999998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x v="1"/>
    <n v="1415440846"/>
    <n v="1412845246"/>
    <b v="0"/>
    <n v="78"/>
    <b v="1"/>
    <s v="theater/plays"/>
    <n v="103"/>
    <n v="39.538499999999999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x v="0"/>
    <n v="1415921848"/>
    <n v="1413326248"/>
    <b v="0"/>
    <n v="45"/>
    <b v="1"/>
    <s v="theater/plays"/>
    <n v="106"/>
    <n v="136.77780000000001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x v="0"/>
    <n v="1470887940"/>
    <n v="1468176527"/>
    <b v="0"/>
    <n v="102"/>
    <b v="1"/>
    <s v="theater/plays"/>
    <n v="101"/>
    <n v="99.343100000000007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x v="0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x v="0"/>
    <n v="1430029680"/>
    <n v="1427741583"/>
    <b v="0"/>
    <n v="27"/>
    <b v="1"/>
    <s v="theater/plays"/>
    <n v="130"/>
    <n v="28.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x v="1"/>
    <n v="1462037777"/>
    <n v="1459445777"/>
    <b v="0"/>
    <n v="37"/>
    <b v="1"/>
    <s v="theater/plays"/>
    <n v="100"/>
    <n v="40.545900000000003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x v="1"/>
    <n v="1459444656"/>
    <n v="1456856256"/>
    <b v="0"/>
    <n v="14"/>
    <b v="1"/>
    <s v="theater/plays"/>
    <n v="100"/>
    <n v="35.71430000000000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x v="0"/>
    <n v="1425185940"/>
    <n v="1421900022"/>
    <b v="0"/>
    <n v="27"/>
    <b v="1"/>
    <s v="theater/plays"/>
    <n v="114"/>
    <n v="37.963000000000001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x v="1"/>
    <n v="1406719110"/>
    <n v="1405509510"/>
    <b v="0"/>
    <n v="45"/>
    <b v="1"/>
    <s v="theater/plays"/>
    <n v="100"/>
    <n v="33.333300000000001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x v="0"/>
    <n v="1459822682"/>
    <n v="1458613082"/>
    <b v="0"/>
    <n v="49"/>
    <b v="1"/>
    <s v="theater/plays"/>
    <n v="287"/>
    <n v="58.57139999999999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x v="0"/>
    <n v="1460970805"/>
    <n v="1455790405"/>
    <b v="0"/>
    <n v="24"/>
    <b v="1"/>
    <s v="theater/plays"/>
    <n v="109"/>
    <n v="135.625"/>
    <x v="1"/>
    <s v="plays"/>
    <x v="3583"/>
    <d v="2016-04-18T09:13:25"/>
  </r>
  <r>
    <n v="3584"/>
    <s v="Pramkicker - Edinburgh and Beyond"/>
    <s v="Critically-acclaimed Old Trunk are back with their new play. _x000d_PRAMKICKER. _x000d__x000d_Written by Sadie Hasler &amp; directed by Sarah Mayhew."/>
    <n v="3000"/>
    <n v="3465"/>
    <x v="0"/>
    <s v="GB"/>
    <x v="1"/>
    <n v="1436772944"/>
    <n v="1434180944"/>
    <b v="0"/>
    <n v="112"/>
    <b v="1"/>
    <s v="theater/plays"/>
    <n v="116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x v="0"/>
    <n v="1419181890"/>
    <n v="1416589890"/>
    <b v="0"/>
    <n v="23"/>
    <b v="1"/>
    <s v="theater/plays"/>
    <n v="119"/>
    <n v="176.0869999999999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x v="0"/>
    <n v="1474649070"/>
    <n v="1469465070"/>
    <b v="0"/>
    <n v="54"/>
    <b v="1"/>
    <s v="theater/plays"/>
    <n v="109"/>
    <n v="151.98150000000001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x v="1"/>
    <n v="1467054000"/>
    <n v="1463144254"/>
    <b v="0"/>
    <n v="28"/>
    <b v="1"/>
    <s v="theater/plays"/>
    <n v="127"/>
    <n v="22.607099999999999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x v="1"/>
    <n v="1430348400"/>
    <n v="1428436410"/>
    <b v="0"/>
    <n v="11"/>
    <b v="1"/>
    <s v="theater/plays"/>
    <n v="101"/>
    <n v="18.27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x v="0"/>
    <n v="1432654347"/>
    <n v="1430494347"/>
    <b v="0"/>
    <n v="62"/>
    <b v="1"/>
    <s v="theater/plays"/>
    <n v="128"/>
    <n v="82.25809999999999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x v="1"/>
    <n v="1413792034"/>
    <n v="1411200034"/>
    <b v="0"/>
    <n v="73"/>
    <b v="1"/>
    <s v="theater/plays"/>
    <n v="100"/>
    <n v="68.534199999999998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x v="0"/>
    <n v="1422075540"/>
    <n v="1419979544"/>
    <b v="0"/>
    <n v="18"/>
    <b v="1"/>
    <s v="theater/plays"/>
    <n v="175"/>
    <n v="68.055599999999998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x v="0"/>
    <n v="1423630740"/>
    <n v="1418673307"/>
    <b v="0"/>
    <n v="35"/>
    <b v="1"/>
    <s v="theater/plays"/>
    <n v="127"/>
    <n v="72.7142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x v="0"/>
    <n v="1420489560"/>
    <n v="1417469639"/>
    <b v="0"/>
    <n v="43"/>
    <b v="1"/>
    <s v="theater/plays"/>
    <n v="111"/>
    <n v="77.1860000000000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x v="0"/>
    <n v="1472952982"/>
    <n v="1470792982"/>
    <b v="0"/>
    <n v="36"/>
    <b v="1"/>
    <s v="theater/plays"/>
    <n v="126"/>
    <n v="55.97220000000000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x v="0"/>
    <n v="1426229940"/>
    <n v="1423959123"/>
    <b v="0"/>
    <n v="62"/>
    <b v="1"/>
    <s v="theater/plays"/>
    <n v="119"/>
    <n v="49.6935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x v="5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x v="0"/>
    <n v="1456984740"/>
    <n v="1455717790"/>
    <b v="0"/>
    <n v="33"/>
    <b v="1"/>
    <s v="theater/plays"/>
    <n v="103"/>
    <n v="77.72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x v="0"/>
    <n v="1409720340"/>
    <n v="1408129822"/>
    <b v="0"/>
    <n v="27"/>
    <b v="1"/>
    <s v="theater/plays"/>
    <n v="110"/>
    <n v="40.77779999999999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x v="0"/>
    <n v="1440892800"/>
    <n v="1438715077"/>
    <b v="0"/>
    <n v="17"/>
    <b v="1"/>
    <s v="theater/plays"/>
    <n v="202"/>
    <n v="59.411799999999999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x v="0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x v="1"/>
    <n v="1421452682"/>
    <n v="1418860682"/>
    <b v="0"/>
    <n v="53"/>
    <b v="1"/>
    <s v="theater/plays"/>
    <n v="104"/>
    <n v="39.377400000000002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x v="0"/>
    <n v="1463520479"/>
    <n v="1458336479"/>
    <b v="0"/>
    <n v="49"/>
    <b v="1"/>
    <s v="theater/plays"/>
    <n v="100"/>
    <n v="81.673500000000004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x v="0"/>
    <n v="1446759880"/>
    <n v="1444164280"/>
    <b v="0"/>
    <n v="57"/>
    <b v="1"/>
    <s v="theater/plays"/>
    <n v="171"/>
    <n v="44.912300000000002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x v="0"/>
    <n v="1461913140"/>
    <n v="1461370956"/>
    <b v="0"/>
    <n v="69"/>
    <b v="1"/>
    <s v="theater/plays"/>
    <n v="113"/>
    <n v="49.058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x v="1"/>
    <n v="1455390126"/>
    <n v="1452798126"/>
    <b v="0"/>
    <n v="15"/>
    <b v="1"/>
    <s v="theater/plays"/>
    <n v="184"/>
    <n v="30.666699999999999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x v="1"/>
    <n v="1471185057"/>
    <n v="1468593057"/>
    <b v="0"/>
    <n v="64"/>
    <b v="1"/>
    <s v="theater/plays"/>
    <n v="130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x v="1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x v="1"/>
    <n v="1466172000"/>
    <n v="1463418090"/>
    <b v="0"/>
    <n v="27"/>
    <b v="1"/>
    <s v="theater/plays"/>
    <n v="100"/>
    <n v="29.6296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x v="1"/>
    <n v="1459378085"/>
    <n v="1456789685"/>
    <b v="0"/>
    <n v="21"/>
    <b v="1"/>
    <s v="theater/plays"/>
    <n v="153"/>
    <n v="143.0952000000000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x v="1"/>
    <n v="1439806936"/>
    <n v="1437214936"/>
    <b v="0"/>
    <n v="31"/>
    <b v="1"/>
    <s v="theater/plays"/>
    <n v="162"/>
    <n v="52.354799999999997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x v="1"/>
    <n v="1428483201"/>
    <n v="1425891201"/>
    <b v="0"/>
    <n v="51"/>
    <b v="1"/>
    <s v="theater/plays"/>
    <n v="136"/>
    <n v="66.666700000000006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x v="5"/>
    <n v="1402334811"/>
    <n v="1401470811"/>
    <b v="0"/>
    <n v="57"/>
    <b v="1"/>
    <s v="theater/plays"/>
    <n v="144"/>
    <n v="126.66670000000001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x v="0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x v="0"/>
    <n v="1434675616"/>
    <n v="1432083616"/>
    <b v="0"/>
    <n v="71"/>
    <b v="1"/>
    <s v="theater/plays"/>
    <n v="101"/>
    <n v="35.49300000000000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x v="1"/>
    <n v="1449756896"/>
    <n v="1447164896"/>
    <b v="0"/>
    <n v="72"/>
    <b v="1"/>
    <s v="theater/plays"/>
    <n v="107"/>
    <n v="37.083300000000001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x v="1"/>
    <n v="1426801664"/>
    <n v="1424213264"/>
    <b v="0"/>
    <n v="45"/>
    <b v="1"/>
    <s v="theater/plays"/>
    <n v="125"/>
    <n v="69.333299999999994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x v="1"/>
    <n v="1488240000"/>
    <n v="1486996729"/>
    <b v="0"/>
    <n v="51"/>
    <b v="1"/>
    <s v="theater/plays"/>
    <n v="119"/>
    <n v="17.254899999999999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x v="1"/>
    <n v="1433343850"/>
    <n v="1430751850"/>
    <b v="0"/>
    <n v="56"/>
    <b v="1"/>
    <s v="theater/plays"/>
    <n v="101"/>
    <n v="36.07139999999999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x v="0"/>
    <n v="1479592800"/>
    <n v="1476760226"/>
    <b v="0"/>
    <n v="17"/>
    <b v="1"/>
    <s v="theater/plays"/>
    <n v="113"/>
    <n v="66.470600000000005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x v="0"/>
    <n v="1425528000"/>
    <n v="1422916261"/>
    <b v="0"/>
    <n v="197"/>
    <b v="1"/>
    <s v="theater/plays"/>
    <n v="105"/>
    <n v="56.066000000000003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x v="0"/>
    <n v="1475269200"/>
    <n v="1473200844"/>
    <b v="0"/>
    <n v="70"/>
    <b v="1"/>
    <s v="theater/plays"/>
    <n v="110"/>
    <n v="47.028599999999997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x v="0"/>
    <n v="1411874580"/>
    <n v="1409030371"/>
    <b v="0"/>
    <n v="21"/>
    <b v="1"/>
    <s v="theater/plays"/>
    <n v="100"/>
    <n v="47.666200000000003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x v="0"/>
    <n v="1406358000"/>
    <n v="1404841270"/>
    <b v="0"/>
    <n v="34"/>
    <b v="1"/>
    <s v="theater/plays"/>
    <n v="120"/>
    <n v="88.235299999999995"/>
    <x v="1"/>
    <s v="plays"/>
    <x v="3623"/>
    <d v="2014-07-26T07:00:00"/>
  </r>
  <r>
    <n v="3624"/>
    <s v="&quot;The Next Event&quot;"/>
    <s v="â€œThe Event of a Lifetimeâ€¦â€_x000d__x000d_After the books stopped selling, and family disappears..the next event is closer than expected for him."/>
    <n v="3000"/>
    <n v="3148"/>
    <x v="0"/>
    <s v="US"/>
    <x v="0"/>
    <n v="1471977290"/>
    <n v="1466793290"/>
    <b v="0"/>
    <n v="39"/>
    <b v="1"/>
    <s v="theater/plays"/>
    <n v="105"/>
    <n v="80.7179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x v="1"/>
    <n v="1435851577"/>
    <n v="1433259577"/>
    <b v="0"/>
    <n v="78"/>
    <b v="1"/>
    <s v="theater/plays"/>
    <n v="103"/>
    <n v="39.487200000000001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x v="1"/>
    <n v="1408204857"/>
    <n v="1406390457"/>
    <b v="0"/>
    <n v="48"/>
    <b v="1"/>
    <s v="theater/plays"/>
    <n v="102"/>
    <n v="84.854200000000006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x v="0"/>
    <n v="1463803140"/>
    <n v="1459446487"/>
    <b v="0"/>
    <n v="29"/>
    <b v="1"/>
    <s v="theater/plays"/>
    <n v="100"/>
    <n v="68.965500000000006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x v="0"/>
    <n v="1450040396"/>
    <n v="1444852796"/>
    <b v="0"/>
    <n v="0"/>
    <b v="0"/>
    <s v="theater/musical"/>
    <n v="0"/>
    <s v="no backers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x v="0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x v="1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x v="0"/>
    <n v="1411444740"/>
    <n v="1409335497"/>
    <b v="0"/>
    <n v="59"/>
    <b v="0"/>
    <s v="theater/musical"/>
    <n v="51"/>
    <n v="147.88140000000001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x v="1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d_The classic film, characters and music you love, on stage, LIVE!"/>
    <n v="5000"/>
    <n v="1762"/>
    <x v="2"/>
    <s v="US"/>
    <x v="0"/>
    <n v="1479517200"/>
    <n v="1475765867"/>
    <b v="0"/>
    <n v="31"/>
    <b v="0"/>
    <s v="theater/musical"/>
    <n v="35"/>
    <n v="56.838700000000003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x v="5"/>
    <n v="1484366340"/>
    <n v="1480219174"/>
    <b v="0"/>
    <n v="18"/>
    <b v="0"/>
    <s v="theater/musical"/>
    <n v="4"/>
    <n v="176.944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x v="0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d_The Wizard of OZ meets HBO's OZ."/>
    <n v="150000"/>
    <n v="0"/>
    <x v="2"/>
    <s v="US"/>
    <x v="0"/>
    <n v="1442248829"/>
    <n v="1439224829"/>
    <b v="0"/>
    <n v="0"/>
    <b v="0"/>
    <s v="theater/musical"/>
    <n v="0"/>
    <s v="no backers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x v="0"/>
    <n v="1420130935"/>
    <n v="1417538935"/>
    <b v="0"/>
    <n v="14"/>
    <b v="0"/>
    <s v="theater/musical"/>
    <n v="31"/>
    <n v="66.142899999999997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x v="5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x v="0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d__x000d_We're producing a project for young adults and could use your help."/>
    <n v="1000"/>
    <n v="55"/>
    <x v="2"/>
    <s v="US"/>
    <x v="0"/>
    <n v="1431283530"/>
    <n v="1428691530"/>
    <b v="0"/>
    <n v="3"/>
    <b v="0"/>
    <s v="theater/musical"/>
    <n v="6"/>
    <n v="18.333300000000001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x v="0"/>
    <n v="1412485200"/>
    <n v="1410966179"/>
    <b v="0"/>
    <n v="0"/>
    <b v="0"/>
    <s v="theater/musical"/>
    <n v="0"/>
    <s v="no backers"/>
    <x v="1"/>
    <s v="musical"/>
    <x v="3641"/>
    <d v="2014-10-05T05:00:00"/>
  </r>
  <r>
    <n v="3642"/>
    <s v="My own musical"/>
    <s v="All the world's a stage..._x000d_It is my biggest dream to perform my own, selfcreated musical with lots of kids as big as I am able to."/>
    <n v="700"/>
    <n v="15"/>
    <x v="2"/>
    <s v="DE"/>
    <x v="3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x v="0"/>
    <n v="1447734439"/>
    <n v="1444274839"/>
    <b v="0"/>
    <n v="0"/>
    <b v="0"/>
    <s v="theater/musical"/>
    <n v="0"/>
    <s v="no backers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x v="0"/>
    <n v="1457413140"/>
    <n v="1454996887"/>
    <b v="0"/>
    <n v="12"/>
    <b v="0"/>
    <s v="theater/musical"/>
    <n v="16"/>
    <n v="68.416700000000006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x v="5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x v="0"/>
    <n v="1434497400"/>
    <n v="1431770802"/>
    <b v="0"/>
    <n v="8"/>
    <b v="0"/>
    <s v="theater/musical"/>
    <n v="5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x v="1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x v="0"/>
    <n v="1412492445"/>
    <n v="1409900445"/>
    <b v="0"/>
    <n v="73"/>
    <b v="1"/>
    <s v="theater/plays"/>
    <n v="100"/>
    <n v="550.0411000000000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x v="5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x v="1"/>
    <n v="1454412584"/>
    <n v="1452598184"/>
    <b v="0"/>
    <n v="17"/>
    <b v="1"/>
    <s v="theater/plays"/>
    <n v="100"/>
    <n v="29.411799999999999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x v="0"/>
    <n v="1407686340"/>
    <n v="1404833442"/>
    <b v="0"/>
    <n v="9"/>
    <b v="1"/>
    <s v="theater/plays"/>
    <n v="104"/>
    <n v="57.77779999999999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x v="5"/>
    <n v="1472097540"/>
    <n v="1471188502"/>
    <b v="0"/>
    <n v="17"/>
    <b v="1"/>
    <s v="theater/plays"/>
    <n v="251"/>
    <n v="44.235300000000002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x v="1"/>
    <n v="1438764207"/>
    <n v="1436172207"/>
    <b v="0"/>
    <n v="33"/>
    <b v="1"/>
    <s v="theater/plays"/>
    <n v="101"/>
    <n v="60.909100000000002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x v="1"/>
    <n v="1459702800"/>
    <n v="1457690386"/>
    <b v="0"/>
    <n v="38"/>
    <b v="1"/>
    <s v="theater/plays"/>
    <n v="174"/>
    <n v="68.842100000000002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x v="0"/>
    <n v="1437202740"/>
    <n v="1434654998"/>
    <b v="0"/>
    <n v="79"/>
    <b v="1"/>
    <s v="theater/plays"/>
    <n v="116"/>
    <n v="73.582300000000004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x v="11"/>
    <n v="1485989940"/>
    <n v="1483393836"/>
    <b v="0"/>
    <n v="46"/>
    <b v="1"/>
    <s v="theater/plays"/>
    <n v="106"/>
    <n v="115.0217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x v="7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x v="0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x v="0"/>
    <n v="1426775940"/>
    <n v="1424414350"/>
    <b v="0"/>
    <n v="13"/>
    <b v="1"/>
    <s v="theater/plays"/>
    <n v="102"/>
    <n v="235.461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x v="1"/>
    <n v="1419368925"/>
    <n v="1417208925"/>
    <b v="0"/>
    <n v="22"/>
    <b v="1"/>
    <s v="theater/plays"/>
    <n v="100"/>
    <n v="11.36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x v="0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x v="5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x v="1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x v="0"/>
    <n v="1466056689"/>
    <n v="1464847089"/>
    <b v="0"/>
    <n v="19"/>
    <b v="1"/>
    <s v="theater/plays"/>
    <n v="109"/>
    <n v="46.052599999999998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x v="3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x v="0"/>
    <n v="1406185200"/>
    <n v="1404337382"/>
    <b v="0"/>
    <n v="38"/>
    <b v="1"/>
    <s v="theater/plays"/>
    <n v="100"/>
    <n v="31.57890000000000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x v="1"/>
    <n v="1437261419"/>
    <n v="1434669419"/>
    <b v="0"/>
    <n v="58"/>
    <b v="1"/>
    <s v="theater/plays"/>
    <n v="103"/>
    <n v="53.363999999999997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x v="0"/>
    <n v="1437676380"/>
    <n v="1435670452"/>
    <b v="0"/>
    <n v="28"/>
    <b v="1"/>
    <s v="theater/plays"/>
    <n v="104"/>
    <n v="36.964300000000001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x v="1"/>
    <n v="1434039137"/>
    <n v="1431447137"/>
    <b v="0"/>
    <n v="17"/>
    <b v="1"/>
    <s v="theater/plays"/>
    <n v="138"/>
    <n v="81.2941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x v="1"/>
    <n v="1433113200"/>
    <n v="1431951611"/>
    <b v="0"/>
    <n v="12"/>
    <b v="1"/>
    <s v="theater/plays"/>
    <n v="110"/>
    <n v="20.083300000000001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x v="0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x v="1"/>
    <n v="1411771384"/>
    <n v="1409179384"/>
    <b v="0"/>
    <n v="57"/>
    <b v="1"/>
    <s v="theater/plays"/>
    <n v="102"/>
    <n v="53.438600000000001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x v="1"/>
    <n v="1415191920"/>
    <n v="1412233497"/>
    <b v="0"/>
    <n v="114"/>
    <b v="1"/>
    <s v="theater/plays"/>
    <n v="114"/>
    <n v="39.868400000000001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x v="3"/>
    <n v="1472936229"/>
    <n v="1467752229"/>
    <b v="0"/>
    <n v="31"/>
    <b v="1"/>
    <s v="theater/plays"/>
    <n v="100"/>
    <n v="145.16130000000001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x v="1"/>
    <n v="1463353200"/>
    <n v="1462285182"/>
    <b v="0"/>
    <n v="3"/>
    <b v="1"/>
    <s v="theater/plays"/>
    <n v="140"/>
    <n v="23.333300000000001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x v="0"/>
    <n v="1410550484"/>
    <n v="1408995284"/>
    <b v="0"/>
    <n v="16"/>
    <b v="1"/>
    <s v="theater/plays"/>
    <n v="129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x v="0"/>
    <n v="1404359940"/>
    <n v="1402580818"/>
    <b v="0"/>
    <n v="199"/>
    <b v="1"/>
    <s v="theater/plays"/>
    <n v="103"/>
    <n v="62.052799999999998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x v="1"/>
    <n v="1433076298"/>
    <n v="1430052298"/>
    <b v="0"/>
    <n v="31"/>
    <b v="1"/>
    <s v="theater/plays"/>
    <n v="103"/>
    <n v="66.129000000000005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x v="0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x v="0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x v="0"/>
    <n v="1452872290"/>
    <n v="1452008290"/>
    <b v="0"/>
    <n v="18"/>
    <b v="1"/>
    <s v="theater/plays"/>
    <n v="112"/>
    <n v="62.166699999999999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x v="0"/>
    <n v="1402901940"/>
    <n v="1399998418"/>
    <b v="0"/>
    <n v="67"/>
    <b v="1"/>
    <s v="theater/plays"/>
    <n v="139"/>
    <n v="62.328400000000002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x v="0"/>
    <n v="1476931696"/>
    <n v="1474339696"/>
    <b v="0"/>
    <n v="66"/>
    <b v="1"/>
    <s v="theater/plays"/>
    <n v="111"/>
    <n v="58.78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x v="0"/>
    <n v="1441167586"/>
    <n v="1438575586"/>
    <b v="0"/>
    <n v="23"/>
    <b v="1"/>
    <s v="theater/plays"/>
    <n v="139"/>
    <n v="45.347799999999999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x v="0"/>
    <n v="1400533200"/>
    <n v="1398348859"/>
    <b v="0"/>
    <n v="126"/>
    <b v="1"/>
    <s v="theater/plays"/>
    <n v="106"/>
    <n v="41.944400000000002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x v="0"/>
    <n v="1440820740"/>
    <n v="1439567660"/>
    <b v="0"/>
    <n v="6"/>
    <b v="1"/>
    <s v="theater/plays"/>
    <n v="101"/>
    <n v="59.166699999999999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x v="0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x v="1"/>
    <n v="1407524004"/>
    <n v="1404932004"/>
    <b v="0"/>
    <n v="39"/>
    <b v="1"/>
    <s v="theater/plays"/>
    <n v="109"/>
    <n v="83.974400000000003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x v="0"/>
    <n v="1434925500"/>
    <n v="1432410639"/>
    <b v="0"/>
    <n v="62"/>
    <b v="1"/>
    <s v="theater/plays"/>
    <n v="118"/>
    <n v="57.258099999999999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x v="0"/>
    <n v="1417101683"/>
    <n v="1414506083"/>
    <b v="0"/>
    <n v="31"/>
    <b v="1"/>
    <s v="theater/plays"/>
    <n v="120"/>
    <n v="58.064500000000002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x v="0"/>
    <n v="1425272340"/>
    <n v="1421426929"/>
    <b v="0"/>
    <n v="274"/>
    <b v="1"/>
    <s v="theater/plays"/>
    <n v="128"/>
    <n v="186.80289999999999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x v="0"/>
    <n v="1411084800"/>
    <n v="1410304179"/>
    <b v="0"/>
    <n v="17"/>
    <b v="1"/>
    <s v="theater/plays"/>
    <n v="126"/>
    <n v="74.11759999999999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x v="1"/>
    <n v="1448922600"/>
    <n v="1446352529"/>
    <b v="0"/>
    <n v="14"/>
    <b v="1"/>
    <s v="theater/plays"/>
    <n v="129"/>
    <n v="30.714300000000001"/>
    <x v="1"/>
    <s v="plays"/>
    <x v="3693"/>
    <d v="2015-11-30T22:30:00"/>
  </r>
  <r>
    <n v="3694"/>
    <s v="Three Christs - Presented at Dixon Place"/>
    <s v="A new play exploring themes of reverence, belief, and certainty. _x000d_&quot;Because what is is, and what is cannot not be...&quot;"/>
    <n v="3500"/>
    <n v="3760"/>
    <x v="0"/>
    <s v="US"/>
    <x v="0"/>
    <n v="1465178400"/>
    <n v="1461985967"/>
    <b v="0"/>
    <n v="60"/>
    <b v="1"/>
    <s v="theater/plays"/>
    <n v="107"/>
    <n v="62.666699999999999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x v="0"/>
    <n v="1421009610"/>
    <n v="1419281610"/>
    <b v="0"/>
    <n v="33"/>
    <b v="1"/>
    <s v="theater/plays"/>
    <n v="100"/>
    <n v="121.36360000000001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x v="1"/>
    <n v="1423838916"/>
    <n v="1418654916"/>
    <b v="0"/>
    <n v="78"/>
    <b v="1"/>
    <s v="theater/plays"/>
    <n v="155"/>
    <n v="39.743600000000001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x v="1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x v="0"/>
    <n v="1456946487"/>
    <n v="1454354487"/>
    <b v="0"/>
    <n v="136"/>
    <b v="1"/>
    <s v="theater/plays"/>
    <n v="111"/>
    <n v="40.632399999999997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x v="0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x v="0"/>
    <n v="1412092800"/>
    <n v="1409493800"/>
    <b v="0"/>
    <n v="18"/>
    <b v="1"/>
    <s v="theater/plays"/>
    <n v="121"/>
    <n v="33.666699999999999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x v="1"/>
    <n v="1433422793"/>
    <n v="1430830793"/>
    <b v="0"/>
    <n v="39"/>
    <b v="1"/>
    <s v="theater/plays"/>
    <n v="100"/>
    <n v="38.58970000000000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x v="1"/>
    <n v="1468191540"/>
    <n v="1464958484"/>
    <b v="0"/>
    <n v="21"/>
    <b v="1"/>
    <s v="theater/plays"/>
    <n v="109"/>
    <n v="155.95240000000001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x v="0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x v="1"/>
    <n v="1464712394"/>
    <n v="1459528394"/>
    <b v="0"/>
    <n v="27"/>
    <b v="1"/>
    <s v="theater/plays"/>
    <n v="136"/>
    <n v="15.148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x v="0"/>
    <n v="1403546400"/>
    <n v="1401714114"/>
    <b v="0"/>
    <n v="35"/>
    <b v="1"/>
    <s v="theater/plays"/>
    <n v="103"/>
    <n v="83.57139999999999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x v="0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x v="0"/>
    <n v="1469165160"/>
    <n v="1467335378"/>
    <b v="0"/>
    <n v="23"/>
    <b v="1"/>
    <s v="theater/plays"/>
    <n v="186"/>
    <n v="80.869600000000005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x v="0"/>
    <n v="1404444286"/>
    <n v="1403234686"/>
    <b v="0"/>
    <n v="39"/>
    <b v="1"/>
    <s v="theater/plays"/>
    <n v="300"/>
    <n v="53.846200000000003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x v="1"/>
    <n v="1403715546"/>
    <n v="1401123546"/>
    <b v="0"/>
    <n v="35"/>
    <b v="1"/>
    <s v="theater/plays"/>
    <n v="108"/>
    <n v="30.928599999999999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x v="0"/>
    <n v="1428068988"/>
    <n v="1425908988"/>
    <b v="0"/>
    <n v="27"/>
    <b v="1"/>
    <s v="theater/plays"/>
    <n v="141"/>
    <n v="67.962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x v="0"/>
    <n v="1402848000"/>
    <n v="1400606573"/>
    <b v="0"/>
    <n v="21"/>
    <b v="1"/>
    <s v="theater/plays"/>
    <n v="114"/>
    <n v="27.142900000000001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x v="0"/>
    <n v="1433055540"/>
    <n v="1431230867"/>
    <b v="0"/>
    <n v="104"/>
    <b v="1"/>
    <s v="theater/plays"/>
    <n v="154"/>
    <n v="110.86539999999999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x v="0"/>
    <n v="1465062166"/>
    <n v="1463334166"/>
    <b v="0"/>
    <n v="19"/>
    <b v="1"/>
    <s v="theater/plays"/>
    <n v="102"/>
    <n v="106.8421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x v="0"/>
    <n v="1432612740"/>
    <n v="1429881667"/>
    <b v="0"/>
    <n v="97"/>
    <b v="1"/>
    <s v="theater/plays"/>
    <n v="102"/>
    <n v="105.5155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x v="1"/>
    <n v="1427806320"/>
    <n v="1422834819"/>
    <b v="0"/>
    <n v="27"/>
    <b v="1"/>
    <s v="theater/plays"/>
    <n v="103"/>
    <n v="132.96299999999999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x v="0"/>
    <n v="1453411109"/>
    <n v="1450819109"/>
    <b v="0"/>
    <n v="24"/>
    <b v="1"/>
    <s v="theater/plays"/>
    <n v="156"/>
    <n v="51.916699999999999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x v="1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x v="1"/>
    <n v="1425057075"/>
    <n v="1422465075"/>
    <b v="0"/>
    <n v="46"/>
    <b v="1"/>
    <s v="theater/plays"/>
    <n v="239"/>
    <n v="26.021699999999999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x v="1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x v="0"/>
    <n v="1435881006"/>
    <n v="1433980206"/>
    <b v="0"/>
    <n v="40"/>
    <b v="1"/>
    <s v="theater/plays"/>
    <n v="105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x v="0"/>
    <n v="1415230084"/>
    <n v="1413412084"/>
    <b v="0"/>
    <n v="44"/>
    <b v="1"/>
    <s v="theater/plays"/>
    <n v="101"/>
    <n v="114.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x v="5"/>
    <n v="1455231540"/>
    <n v="1452614847"/>
    <b v="0"/>
    <n v="35"/>
    <b v="1"/>
    <s v="theater/plays"/>
    <n v="111"/>
    <n v="47.6571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x v="1"/>
    <n v="1417374262"/>
    <n v="1414778662"/>
    <b v="0"/>
    <n v="63"/>
    <b v="1"/>
    <s v="theater/plays"/>
    <n v="102"/>
    <n v="72.888900000000007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x v="1"/>
    <n v="1462402800"/>
    <n v="1459856860"/>
    <b v="0"/>
    <n v="89"/>
    <b v="1"/>
    <s v="theater/plays"/>
    <n v="103"/>
    <n v="49.545499999999997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x v="1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x v="0"/>
    <n v="1461963600"/>
    <n v="1459567371"/>
    <b v="0"/>
    <n v="46"/>
    <b v="1"/>
    <s v="theater/plays"/>
    <n v="339"/>
    <n v="62.58700000000000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x v="0"/>
    <n v="1476939300"/>
    <n v="1474273294"/>
    <b v="0"/>
    <n v="33"/>
    <b v="1"/>
    <s v="theater/plays"/>
    <n v="101"/>
    <n v="61.060600000000001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x v="0"/>
    <n v="1439957176"/>
    <n v="1437365176"/>
    <b v="0"/>
    <n v="31"/>
    <b v="0"/>
    <s v="theater/plays"/>
    <n v="9"/>
    <n v="60.064500000000002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x v="0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x v="0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x v="0"/>
    <n v="1420860180"/>
    <n v="1418234646"/>
    <b v="0"/>
    <n v="12"/>
    <b v="0"/>
    <s v="theater/plays"/>
    <n v="11"/>
    <n v="51.666699999999999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x v="3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x v="0"/>
    <n v="1429396200"/>
    <n v="1428539708"/>
    <b v="0"/>
    <n v="0"/>
    <b v="0"/>
    <s v="theater/plays"/>
    <n v="0"/>
    <s v="no backers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x v="0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x v="1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x v="1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x v="0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x v="1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x v="1"/>
    <n v="1468752468"/>
    <n v="1467024468"/>
    <b v="0"/>
    <n v="8"/>
    <b v="0"/>
    <s v="theater/plays"/>
    <n v="20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x v="0"/>
    <n v="1407808438"/>
    <n v="1405217355"/>
    <b v="0"/>
    <n v="14"/>
    <b v="0"/>
    <s v="theater/plays"/>
    <n v="18"/>
    <n v="25.571400000000001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x v="0"/>
    <n v="1450389950"/>
    <n v="1447797950"/>
    <b v="0"/>
    <n v="0"/>
    <b v="0"/>
    <s v="theater/plays"/>
    <n v="0"/>
    <s v="no backers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x v="0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x v="0"/>
    <n v="1404406964"/>
    <n v="1401814964"/>
    <b v="0"/>
    <n v="0"/>
    <b v="0"/>
    <s v="theater/plays"/>
    <n v="0"/>
    <s v="no backers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x v="0"/>
    <n v="1404532740"/>
    <n v="1401823952"/>
    <b v="0"/>
    <n v="0"/>
    <b v="0"/>
    <s v="theater/plays"/>
    <n v="0"/>
    <s v="no backers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x v="0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x v="0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x v="1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x v="0"/>
    <n v="1455602340"/>
    <n v="1453827436"/>
    <b v="0"/>
    <n v="52"/>
    <b v="1"/>
    <s v="theater/musical"/>
    <n v="104"/>
    <n v="99.538499999999999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x v="0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d__x000d_#soskidsbeheard   _x000d__x000d_www.apatheplace.org"/>
    <n v="6000"/>
    <n v="6027"/>
    <x v="0"/>
    <s v="US"/>
    <x v="0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x v="0"/>
    <n v="1459641073"/>
    <n v="1454460673"/>
    <b v="0"/>
    <n v="11"/>
    <b v="1"/>
    <s v="theater/musical"/>
    <n v="133"/>
    <n v="120.5455"/>
    <x v="1"/>
    <s v="musical"/>
    <x v="3751"/>
    <d v="2016-04-02T23:51:13"/>
  </r>
  <r>
    <n v="3752"/>
    <s v="POP! Community Cabaret Presents..."/>
    <s v="Welcome to POP! Community Cabaret: the &quot;friendliest mad bunch ever&quot;!_x000d_We are a cabaret group run by our community for our community."/>
    <n v="500"/>
    <n v="565"/>
    <x v="0"/>
    <s v="GB"/>
    <x v="1"/>
    <n v="1476651600"/>
    <n v="1473189335"/>
    <b v="0"/>
    <n v="15"/>
    <b v="1"/>
    <s v="theater/musical"/>
    <n v="113"/>
    <n v="37.666699999999999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x v="0"/>
    <n v="1433289600"/>
    <n v="1430768800"/>
    <b v="0"/>
    <n v="30"/>
    <b v="1"/>
    <s v="theater/musical"/>
    <n v="103"/>
    <n v="172.23330000000001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x v="0"/>
    <n v="1406350740"/>
    <n v="1403125737"/>
    <b v="0"/>
    <n v="27"/>
    <b v="1"/>
    <s v="theater/musical"/>
    <n v="120"/>
    <n v="111.11109999999999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x v="1"/>
    <n v="1460753307"/>
    <n v="1458161307"/>
    <b v="0"/>
    <n v="28"/>
    <b v="1"/>
    <s v="theater/musical"/>
    <n v="130"/>
    <n v="25.464300000000001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x v="0"/>
    <n v="1402515198"/>
    <n v="1399923198"/>
    <b v="0"/>
    <n v="17"/>
    <b v="1"/>
    <s v="theater/musical"/>
    <n v="101"/>
    <n v="267.64710000000002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x v="0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x v="0"/>
    <n v="1400475600"/>
    <n v="1397819938"/>
    <b v="0"/>
    <n v="26"/>
    <b v="1"/>
    <s v="theater/musical"/>
    <n v="102"/>
    <n v="59.038499999999999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x v="0"/>
    <n v="1440556553"/>
    <n v="1435372553"/>
    <b v="0"/>
    <n v="88"/>
    <b v="1"/>
    <s v="theater/musical"/>
    <n v="110"/>
    <n v="50.110999999999997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x v="0"/>
    <n v="1399293386"/>
    <n v="1397133386"/>
    <b v="0"/>
    <n v="91"/>
    <b v="1"/>
    <s v="theater/musical"/>
    <n v="101"/>
    <n v="55.503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x v="1"/>
    <n v="1439247600"/>
    <n v="1434625937"/>
    <b v="0"/>
    <n v="3"/>
    <b v="1"/>
    <s v="theater/musical"/>
    <n v="100"/>
    <n v="166.66669999999999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x v="1"/>
    <n v="1438543889"/>
    <n v="1436383889"/>
    <b v="0"/>
    <n v="28"/>
    <b v="1"/>
    <s v="theater/musical"/>
    <n v="106"/>
    <n v="47.42860000000000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x v="0"/>
    <n v="1427907626"/>
    <n v="1425319226"/>
    <b v="0"/>
    <n v="77"/>
    <b v="1"/>
    <s v="theater/musical"/>
    <n v="100"/>
    <n v="64.935100000000006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x v="0"/>
    <n v="1464482160"/>
    <n v="1462824832"/>
    <b v="0"/>
    <n v="27"/>
    <b v="1"/>
    <s v="theater/musical"/>
    <n v="100"/>
    <n v="55.555599999999998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x v="0"/>
    <n v="1406745482"/>
    <n v="1404153482"/>
    <b v="0"/>
    <n v="107"/>
    <b v="1"/>
    <s v="theater/musical"/>
    <n v="113"/>
    <n v="74.224299999999999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x v="0"/>
    <n v="1404360045"/>
    <n v="1401336045"/>
    <b v="0"/>
    <n v="96"/>
    <b v="1"/>
    <s v="theater/musical"/>
    <n v="103"/>
    <n v="106.9272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x v="0"/>
    <n v="1425185940"/>
    <n v="1423960097"/>
    <b v="0"/>
    <n v="56"/>
    <b v="1"/>
    <s v="theater/musical"/>
    <n v="117"/>
    <n v="41.69639999999999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x v="0"/>
    <n v="1402594090"/>
    <n v="1400002090"/>
    <b v="0"/>
    <n v="58"/>
    <b v="1"/>
    <s v="theater/musical"/>
    <n v="108"/>
    <n v="74.24330000000000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x v="0"/>
    <n v="1460730079"/>
    <n v="1458138079"/>
    <b v="0"/>
    <n v="15"/>
    <b v="1"/>
    <s v="theater/musical"/>
    <n v="100"/>
    <n v="73.333299999999994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x v="1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x v="0"/>
    <n v="1463529600"/>
    <n v="1462307652"/>
    <b v="0"/>
    <n v="38"/>
    <b v="1"/>
    <s v="theater/musical"/>
    <n v="146"/>
    <n v="38.421100000000003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x v="0"/>
    <n v="1480399200"/>
    <n v="1478616506"/>
    <b v="0"/>
    <n v="33"/>
    <b v="1"/>
    <s v="theater/musical"/>
    <n v="110"/>
    <n v="166.96969999999999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x v="0"/>
    <n v="1479175680"/>
    <n v="1476317247"/>
    <b v="0"/>
    <n v="57"/>
    <b v="1"/>
    <s v="theater/musical"/>
    <n v="108"/>
    <n v="94.912300000000002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x v="5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x v="0"/>
    <n v="1428552000"/>
    <n v="1426199843"/>
    <b v="0"/>
    <n v="14"/>
    <b v="1"/>
    <s v="theater/musical"/>
    <n v="100"/>
    <n v="143.2143000000000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x v="0"/>
    <n v="1406854800"/>
    <n v="1403599778"/>
    <b v="0"/>
    <n v="94"/>
    <b v="1"/>
    <s v="theater/musical"/>
    <n v="107"/>
    <n v="90.819100000000006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x v="0"/>
    <n v="1411790400"/>
    <n v="1409884821"/>
    <b v="0"/>
    <n v="59"/>
    <b v="1"/>
    <s v="theater/musical"/>
    <n v="143"/>
    <n v="48.54240000000000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x v="0"/>
    <n v="1423942780"/>
    <n v="1418758780"/>
    <b v="0"/>
    <n v="36"/>
    <b v="1"/>
    <s v="theater/musical"/>
    <n v="105"/>
    <n v="70.027799999999999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x v="0"/>
    <n v="1459010340"/>
    <n v="1456421940"/>
    <b v="0"/>
    <n v="115"/>
    <b v="1"/>
    <s v="theater/musical"/>
    <n v="104"/>
    <n v="135.62610000000001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x v="0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x v="0"/>
    <n v="1410210685"/>
    <n v="1408050685"/>
    <b v="0"/>
    <n v="52"/>
    <b v="1"/>
    <s v="theater/musical"/>
    <n v="110"/>
    <n v="94.903800000000004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x v="1"/>
    <n v="1469401200"/>
    <n v="1466887297"/>
    <b v="0"/>
    <n v="27"/>
    <b v="1"/>
    <s v="theater/musical"/>
    <n v="102"/>
    <n v="75.370400000000004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x v="0"/>
    <n v="1458057600"/>
    <n v="1455938520"/>
    <b v="0"/>
    <n v="24"/>
    <b v="1"/>
    <s v="theater/musical"/>
    <n v="129"/>
    <n v="64.4582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x v="5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x v="1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x v="0"/>
    <n v="1464310475"/>
    <n v="1461718475"/>
    <b v="0"/>
    <n v="71"/>
    <b v="1"/>
    <s v="theater/musical"/>
    <n v="111"/>
    <n v="93.77460000000000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x v="0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d__x000d_A JEWISH GIRL FINDS HERSELF ON A UNEXPECTED TRIP TO_x000d_&quot;A SPIRITUAL EXPERIENCE&quot; !"/>
    <n v="75000"/>
    <n v="500"/>
    <x v="2"/>
    <s v="US"/>
    <x v="0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x v="1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x v="0"/>
    <n v="1479834023"/>
    <n v="1477238423"/>
    <b v="0"/>
    <n v="0"/>
    <b v="0"/>
    <s v="theater/musical"/>
    <n v="0"/>
    <s v="no backers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x v="0"/>
    <n v="1404664592"/>
    <n v="1399480592"/>
    <b v="0"/>
    <n v="0"/>
    <b v="0"/>
    <s v="theater/musical"/>
    <n v="0"/>
    <s v="no backers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x v="0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x v="0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x v="1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x v="1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x v="0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x v="0"/>
    <n v="1429564165"/>
    <n v="1426972165"/>
    <b v="0"/>
    <n v="37"/>
    <b v="0"/>
    <s v="theater/musical"/>
    <n v="90"/>
    <n v="145.40539999999999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x v="0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x v="0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x v="0"/>
    <n v="1420952340"/>
    <n v="1418146883"/>
    <b v="0"/>
    <n v="16"/>
    <b v="0"/>
    <s v="theater/musical"/>
    <n v="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x v="0"/>
    <n v="1420215216"/>
    <n v="1417536816"/>
    <b v="0"/>
    <n v="9"/>
    <b v="0"/>
    <s v="theater/musical"/>
    <n v="9"/>
    <n v="47.333300000000001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x v="0"/>
    <n v="1445482906"/>
    <n v="1442890906"/>
    <b v="0"/>
    <n v="0"/>
    <b v="0"/>
    <s v="theater/musical"/>
    <n v="0"/>
    <s v="no backers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x v="0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x v="0"/>
    <n v="1469948400"/>
    <n v="1465172024"/>
    <b v="0"/>
    <n v="0"/>
    <b v="0"/>
    <s v="theater/musical"/>
    <n v="0"/>
    <s v="no backers"/>
    <x v="1"/>
    <s v="musical"/>
    <x v="3804"/>
    <d v="2016-07-31T07:00:00"/>
  </r>
  <r>
    <n v="3805"/>
    <s v="&quot;Sounds By The River&quot; ( Original Musical)"/>
    <s v="&quot;Sounds By The River&quot; tells the story of a Detroit composer through_x000d_his music, poetry, and dance."/>
    <n v="150000"/>
    <n v="3"/>
    <x v="2"/>
    <s v="US"/>
    <x v="0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x v="2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x v="0"/>
    <n v="1428097739"/>
    <n v="1427492939"/>
    <b v="0"/>
    <n v="9"/>
    <b v="0"/>
    <s v="theater/musical"/>
    <n v="30"/>
    <n v="50.555599999999998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x v="1"/>
    <n v="1429955619"/>
    <n v="1424775219"/>
    <b v="0"/>
    <n v="24"/>
    <b v="1"/>
    <s v="theater/plays"/>
    <n v="100"/>
    <n v="41.666699999999999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x v="1"/>
    <n v="1406761200"/>
    <n v="1402403907"/>
    <b v="0"/>
    <n v="38"/>
    <b v="1"/>
    <s v="theater/plays"/>
    <n v="101"/>
    <n v="53.28949999999999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x v="0"/>
    <n v="1426965758"/>
    <n v="1424377358"/>
    <b v="0"/>
    <n v="26"/>
    <b v="1"/>
    <s v="theater/plays"/>
    <n v="122"/>
    <n v="70.230800000000002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x v="1"/>
    <n v="1464692400"/>
    <n v="1461769373"/>
    <b v="0"/>
    <n v="19"/>
    <b v="1"/>
    <s v="theater/plays"/>
    <n v="330"/>
    <n v="43.421100000000003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x v="5"/>
    <n v="1433131140"/>
    <n v="1429120908"/>
    <b v="0"/>
    <n v="11"/>
    <b v="1"/>
    <s v="theater/plays"/>
    <n v="110"/>
    <n v="199.18180000000001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x v="0"/>
    <n v="1465940580"/>
    <n v="1462603021"/>
    <b v="0"/>
    <n v="27"/>
    <b v="1"/>
    <s v="theater/plays"/>
    <n v="101"/>
    <n v="78.518100000000004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x v="0"/>
    <n v="1427860740"/>
    <n v="1424727712"/>
    <b v="0"/>
    <n v="34"/>
    <b v="1"/>
    <s v="theater/plays"/>
    <n v="140"/>
    <n v="61.8235000000000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x v="1"/>
    <n v="1440111600"/>
    <n v="1437545657"/>
    <b v="0"/>
    <n v="20"/>
    <b v="1"/>
    <s v="theater/plays"/>
    <n v="100"/>
    <n v="50.000500000000002"/>
    <x v="1"/>
    <s v="plays"/>
    <x v="3815"/>
    <d v="2015-08-20T23:00:00"/>
  </r>
  <r>
    <n v="3816"/>
    <s v="AFTER LIFE: Minnesota Fringe Festival 2014"/>
    <s v="A new play by Brandon Taitt._x000d_Presented by The Theatre Cosmic. _x000d_Premiering in August at the 2014 Minnesota Fringe Festival"/>
    <n v="1500"/>
    <n v="1788.57"/>
    <x v="0"/>
    <s v="US"/>
    <x v="0"/>
    <n v="1405614823"/>
    <n v="1403022823"/>
    <b v="0"/>
    <n v="37"/>
    <b v="1"/>
    <s v="theater/plays"/>
    <n v="119"/>
    <n v="48.339700000000001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x v="0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x v="0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x v="0"/>
    <n v="1437166920"/>
    <n v="1435554104"/>
    <b v="0"/>
    <n v="26"/>
    <b v="1"/>
    <s v="theater/plays"/>
    <n v="106"/>
    <n v="40.923099999999998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x v="1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x v="0"/>
    <n v="1451881207"/>
    <n v="1449116407"/>
    <b v="0"/>
    <n v="46"/>
    <b v="1"/>
    <s v="theater/plays"/>
    <n v="105"/>
    <n v="79.543499999999995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x v="3"/>
    <n v="1453244340"/>
    <n v="1448136417"/>
    <b v="0"/>
    <n v="76"/>
    <b v="1"/>
    <s v="theater/plays"/>
    <n v="110"/>
    <n v="72.381600000000006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x v="0"/>
    <n v="1437364740"/>
    <n v="1434405044"/>
    <b v="0"/>
    <n v="41"/>
    <b v="1"/>
    <s v="theater/plays"/>
    <n v="106"/>
    <n v="64.634100000000004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x v="1"/>
    <n v="1470058860"/>
    <n v="1469026903"/>
    <b v="0"/>
    <n v="7"/>
    <b v="1"/>
    <s v="theater/plays"/>
    <n v="108"/>
    <n v="38.57139999999999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x v="0"/>
    <n v="1434505214"/>
    <n v="1432690814"/>
    <b v="0"/>
    <n v="49"/>
    <b v="1"/>
    <s v="theater/plays"/>
    <n v="105"/>
    <n v="107.5714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x v="1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x v="1"/>
    <n v="1427414400"/>
    <n v="1422656201"/>
    <b v="0"/>
    <n v="65"/>
    <b v="1"/>
    <s v="theater/plays"/>
    <n v="153"/>
    <n v="70.461500000000001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x v="0"/>
    <n v="1420033187"/>
    <n v="1414845587"/>
    <b v="0"/>
    <n v="28"/>
    <b v="1"/>
    <s v="theater/plays"/>
    <n v="100"/>
    <n v="178.57140000000001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x v="0"/>
    <n v="1472676371"/>
    <n v="1470948371"/>
    <b v="0"/>
    <n v="8"/>
    <b v="1"/>
    <s v="theater/plays"/>
    <n v="100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x v="0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x v="0"/>
    <n v="1415222545"/>
    <n v="1413404545"/>
    <b v="0"/>
    <n v="9"/>
    <b v="1"/>
    <s v="theater/plays"/>
    <n v="106"/>
    <n v="58.9011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x v="0"/>
    <n v="1455936335"/>
    <n v="1452048335"/>
    <b v="0"/>
    <n v="9"/>
    <b v="1"/>
    <s v="theater/plays"/>
    <n v="105"/>
    <n v="139.55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x v="5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x v="1"/>
    <n v="1434624067"/>
    <n v="1432032067"/>
    <b v="0"/>
    <n v="57"/>
    <b v="1"/>
    <s v="theater/plays"/>
    <n v="109"/>
    <n v="57.386000000000003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x v="1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x v="0"/>
    <n v="1470197340"/>
    <n v="1467497652"/>
    <b v="0"/>
    <n v="14"/>
    <b v="1"/>
    <s v="theater/plays"/>
    <n v="113"/>
    <n v="64.2857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x v="1"/>
    <n v="1435947758"/>
    <n v="1432837358"/>
    <b v="0"/>
    <n v="17"/>
    <b v="1"/>
    <s v="theater/plays"/>
    <n v="102"/>
    <n v="120.1176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d_A passionate story in autumncolours."/>
    <n v="100000"/>
    <n v="100824"/>
    <x v="0"/>
    <s v="SE"/>
    <x v="9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x v="0"/>
    <n v="1438226724"/>
    <n v="1433042724"/>
    <b v="0"/>
    <n v="32"/>
    <b v="1"/>
    <s v="theater/plays"/>
    <n v="101"/>
    <n v="63.281300000000002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x v="1"/>
    <n v="1459180229"/>
    <n v="1457023829"/>
    <b v="0"/>
    <n v="3"/>
    <b v="1"/>
    <s v="theater/plays"/>
    <n v="6500"/>
    <n v="21.666699999999999"/>
    <x v="1"/>
    <s v="plays"/>
    <x v="3840"/>
    <d v="2016-03-28T15:50:29"/>
  </r>
  <r>
    <n v="3841"/>
    <s v="&quot;If They Come Back&quot;"/>
    <s v="A play by award winning writer Eric Monte. _x000d_&quot;If they come back&quot; follows the lives of two teenage boys during the civil rights movement."/>
    <n v="10000"/>
    <n v="872"/>
    <x v="2"/>
    <s v="US"/>
    <x v="0"/>
    <n v="1405882287"/>
    <n v="1400698287"/>
    <b v="1"/>
    <n v="34"/>
    <b v="0"/>
    <s v="theater/plays"/>
    <n v="9"/>
    <n v="25.647099999999998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x v="1"/>
    <n v="1399809052"/>
    <n v="1397217052"/>
    <b v="1"/>
    <n v="23"/>
    <b v="0"/>
    <s v="theater/plays"/>
    <n v="22"/>
    <n v="47.695700000000002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x v="0"/>
    <n v="1401587064"/>
    <n v="1399427064"/>
    <b v="1"/>
    <n v="19"/>
    <b v="0"/>
    <s v="theater/plays"/>
    <n v="21"/>
    <n v="56.052599999999998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x v="0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d__x000d_                                A play by Frank Furino"/>
    <n v="40000"/>
    <n v="842"/>
    <x v="2"/>
    <s v="US"/>
    <x v="0"/>
    <n v="1443711774"/>
    <n v="1441119774"/>
    <b v="1"/>
    <n v="12"/>
    <b v="0"/>
    <s v="theater/plays"/>
    <n v="2"/>
    <n v="70.166700000000006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x v="0"/>
    <n v="1412405940"/>
    <n v="1409721542"/>
    <b v="1"/>
    <n v="8"/>
    <b v="0"/>
    <s v="theater/plays"/>
    <n v="3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x v="0"/>
    <n v="1437283391"/>
    <n v="1433395391"/>
    <b v="1"/>
    <n v="9"/>
    <b v="0"/>
    <s v="theater/plays"/>
    <n v="16"/>
    <n v="188.55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x v="0"/>
    <n v="1445196989"/>
    <n v="1442604989"/>
    <b v="1"/>
    <n v="43"/>
    <b v="0"/>
    <s v="theater/plays"/>
    <n v="16"/>
    <n v="49.51160000000000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x v="3"/>
    <n v="1434047084"/>
    <n v="1431455084"/>
    <b v="1"/>
    <n v="28"/>
    <b v="0"/>
    <s v="theater/plays"/>
    <n v="7"/>
    <n v="75.4642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x v="0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x v="1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x v="0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x v="0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x v="0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d_ABOUT FAMILY, AMBITION, LOVE AND GREED"/>
    <n v="1000"/>
    <n v="25"/>
    <x v="2"/>
    <s v="US"/>
    <x v="0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x v="0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d_is the experience showing screenwriters how to write and sell a screenplay in hollywood!"/>
    <n v="5000"/>
    <n v="260"/>
    <x v="2"/>
    <s v="US"/>
    <x v="0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x v="1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x v="0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x v="0"/>
    <n v="1407858710"/>
    <n v="1405266710"/>
    <b v="0"/>
    <n v="13"/>
    <b v="0"/>
    <s v="theater/plays"/>
    <n v="18"/>
    <n v="81.538499999999999"/>
    <x v="1"/>
    <s v="plays"/>
    <x v="3860"/>
    <d v="2014-08-12T15:51:50"/>
  </r>
  <r>
    <n v="3861"/>
    <s v="READY OR NOT HERE I COME"/>
    <s v="THE COMING OF THE LORD!"/>
    <n v="2000"/>
    <n v="100"/>
    <x v="2"/>
    <s v="US"/>
    <x v="0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x v="0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x v="0"/>
    <n v="1446739905"/>
    <n v="1441552305"/>
    <b v="0"/>
    <n v="0"/>
    <b v="0"/>
    <s v="theater/plays"/>
    <n v="0"/>
    <s v="no backers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x v="0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x v="5"/>
    <n v="1409376600"/>
    <n v="1405957098"/>
    <b v="0"/>
    <n v="14"/>
    <b v="0"/>
    <s v="theater/plays"/>
    <n v="27"/>
    <n v="46.42860000000000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x v="0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x v="0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x v="1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x v="0"/>
    <n v="1426302660"/>
    <n v="1423761792"/>
    <b v="0"/>
    <n v="15"/>
    <b v="0"/>
    <s v="theater/musical"/>
    <n v="3"/>
    <n v="30.133299999999998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x v="0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x v="0"/>
    <n v="1490809450"/>
    <n v="1485629050"/>
    <b v="0"/>
    <n v="3"/>
    <b v="0"/>
    <s v="theater/musical"/>
    <n v="3"/>
    <n v="13.333299999999999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x v="0"/>
    <n v="1439522996"/>
    <n v="1435202996"/>
    <b v="0"/>
    <n v="0"/>
    <b v="0"/>
    <s v="theater/musical"/>
    <n v="0"/>
    <s v="no backers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x v="0"/>
    <n v="1444322535"/>
    <n v="1441730535"/>
    <b v="0"/>
    <n v="0"/>
    <b v="0"/>
    <s v="theater/musical"/>
    <n v="0"/>
    <s v="no backers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x v="4"/>
    <n v="1422061200"/>
    <n v="1420244622"/>
    <b v="0"/>
    <n v="0"/>
    <b v="0"/>
    <s v="theater/musical"/>
    <n v="0"/>
    <s v="no backers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x v="7"/>
    <n v="1472896800"/>
    <n v="1472804365"/>
    <b v="0"/>
    <n v="0"/>
    <b v="0"/>
    <s v="theater/musical"/>
    <n v="0"/>
    <s v="no backers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x v="1"/>
    <n v="1454425128"/>
    <n v="1451833128"/>
    <b v="0"/>
    <n v="46"/>
    <b v="0"/>
    <s v="theater/musical"/>
    <n v="53"/>
    <n v="44.760899999999999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x v="0"/>
    <n v="1481213752"/>
    <n v="1478621752"/>
    <b v="0"/>
    <n v="14"/>
    <b v="0"/>
    <s v="theater/musical"/>
    <n v="5"/>
    <n v="88.642899999999997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x v="0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x v="1"/>
    <n v="1422218396"/>
    <n v="1419626396"/>
    <b v="0"/>
    <n v="0"/>
    <b v="0"/>
    <s v="theater/musical"/>
    <n v="0"/>
    <s v="no backers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x v="1"/>
    <n v="1406761200"/>
    <n v="1403724820"/>
    <b v="0"/>
    <n v="17"/>
    <b v="0"/>
    <s v="theater/musical"/>
    <n v="13"/>
    <n v="57.647100000000002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x v="0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x v="2"/>
    <n v="1454281380"/>
    <n v="1451950570"/>
    <b v="0"/>
    <n v="0"/>
    <b v="0"/>
    <s v="theater/musical"/>
    <n v="0"/>
    <s v="no backers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x v="1"/>
    <n v="1409668069"/>
    <n v="1407076069"/>
    <b v="0"/>
    <n v="0"/>
    <b v="0"/>
    <s v="theater/musical"/>
    <n v="0"/>
    <s v="no backers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x v="0"/>
    <n v="1427479192"/>
    <n v="1425322792"/>
    <b v="0"/>
    <n v="0"/>
    <b v="0"/>
    <s v="theater/musical"/>
    <n v="0"/>
    <s v="no backers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x v="0"/>
    <n v="1462834191"/>
    <n v="1460242191"/>
    <b v="0"/>
    <n v="0"/>
    <b v="0"/>
    <s v="theater/musical"/>
    <n v="0"/>
    <s v="no backers"/>
    <x v="1"/>
    <s v="musical"/>
    <x v="3885"/>
    <d v="2016-05-09T22:49:51"/>
  </r>
  <r>
    <n v="3886"/>
    <s v="a (Canceled)"/>
    <n v="1"/>
    <n v="10000"/>
    <n v="0"/>
    <x v="1"/>
    <s v="AU"/>
    <x v="2"/>
    <n v="1418275702"/>
    <n v="1415683702"/>
    <b v="0"/>
    <n v="0"/>
    <b v="0"/>
    <s v="theater/musical"/>
    <n v="0"/>
    <s v="no backers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x v="0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x v="1"/>
    <n v="1488114358"/>
    <n v="1485522358"/>
    <b v="0"/>
    <n v="14"/>
    <b v="0"/>
    <s v="theater/plays"/>
    <n v="27"/>
    <n v="38.71430000000000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x v="0"/>
    <n v="1420413960"/>
    <n v="1417651630"/>
    <b v="0"/>
    <n v="9"/>
    <b v="0"/>
    <s v="theater/plays"/>
    <n v="1"/>
    <n v="13.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x v="0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x v="0"/>
    <n v="1427086740"/>
    <n v="1424488244"/>
    <b v="0"/>
    <n v="7"/>
    <b v="0"/>
    <s v="theater/plays"/>
    <n v="33"/>
    <n v="37.142899999999997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x v="0"/>
    <n v="1408863600"/>
    <n v="1408203557"/>
    <b v="0"/>
    <n v="0"/>
    <b v="0"/>
    <s v="theater/plays"/>
    <n v="0"/>
    <s v="no backers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x v="0"/>
    <n v="1404194400"/>
    <n v="1400600840"/>
    <b v="0"/>
    <n v="84"/>
    <b v="0"/>
    <s v="theater/plays"/>
    <n v="22"/>
    <n v="128.27379999999999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x v="0"/>
    <n v="1481000340"/>
    <n v="1478386812"/>
    <b v="0"/>
    <n v="11"/>
    <b v="0"/>
    <s v="theater/plays"/>
    <n v="3"/>
    <n v="47.27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x v="0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x v="0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x v="4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d_re-imagining of Walthamstowâ€™s past acted out beneath big skies in the marshes."/>
    <n v="2500"/>
    <n v="814"/>
    <x v="2"/>
    <s v="GB"/>
    <x v="1"/>
    <n v="1439827200"/>
    <n v="1436355270"/>
    <b v="0"/>
    <n v="16"/>
    <b v="0"/>
    <s v="theater/plays"/>
    <n v="33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x v="0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x v="0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x v="0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x v="1"/>
    <n v="1479125642"/>
    <n v="1476962042"/>
    <b v="0"/>
    <n v="31"/>
    <b v="0"/>
    <s v="theater/plays"/>
    <n v="49"/>
    <n v="47.258099999999999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x v="0"/>
    <n v="1439581080"/>
    <n v="1435709765"/>
    <b v="0"/>
    <n v="0"/>
    <b v="0"/>
    <s v="theater/plays"/>
    <n v="0"/>
    <s v="no backers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x v="0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x v="1"/>
    <n v="1434063600"/>
    <n v="1430405903"/>
    <b v="0"/>
    <n v="7"/>
    <b v="0"/>
    <s v="theater/plays"/>
    <n v="12"/>
    <n v="24.71430000000000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x v="1"/>
    <n v="1435325100"/>
    <n v="1432072893"/>
    <b v="0"/>
    <n v="16"/>
    <b v="0"/>
    <s v="theater/plays"/>
    <n v="67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x v="0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x v="0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x v="0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x v="0"/>
    <n v="1441649397"/>
    <n v="1439057397"/>
    <b v="0"/>
    <n v="3"/>
    <b v="0"/>
    <s v="theater/plays"/>
    <n v="3"/>
    <n v="61.666699999999999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x v="0"/>
    <n v="1417033777"/>
    <n v="1414438177"/>
    <b v="0"/>
    <n v="36"/>
    <b v="0"/>
    <s v="theater/plays"/>
    <n v="37"/>
    <n v="83.138900000000007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x v="0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x v="0"/>
    <n v="1448863449"/>
    <n v="1446267849"/>
    <b v="0"/>
    <n v="7"/>
    <b v="0"/>
    <s v="theater/plays"/>
    <n v="10"/>
    <n v="142.857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x v="1"/>
    <n v="1431298740"/>
    <n v="1429558756"/>
    <b v="0"/>
    <n v="27"/>
    <b v="0"/>
    <s v="theater/plays"/>
    <n v="36"/>
    <n v="33.666699999999999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x v="1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x v="7"/>
    <n v="1464952752"/>
    <n v="1462360752"/>
    <b v="0"/>
    <n v="0"/>
    <b v="0"/>
    <s v="theater/plays"/>
    <n v="0"/>
    <s v="no backers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x v="1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x v="1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x v="1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x v="1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x v="1"/>
    <n v="1414346400"/>
    <n v="1413291655"/>
    <b v="0"/>
    <n v="0"/>
    <b v="0"/>
    <s v="theater/plays"/>
    <n v="0"/>
    <s v="no backers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x v="0"/>
    <n v="1425337200"/>
    <n v="1421432810"/>
    <b v="0"/>
    <n v="6"/>
    <b v="0"/>
    <s v="theater/plays"/>
    <n v="8"/>
    <n v="10.166700000000001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x v="1"/>
    <n v="1428622271"/>
    <n v="1426203071"/>
    <b v="0"/>
    <n v="17"/>
    <b v="0"/>
    <s v="theater/plays"/>
    <n v="12"/>
    <n v="81.411799999999999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x v="0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d_Your donations will be used to purchase props, build sets, and costumes."/>
    <n v="150"/>
    <n v="15"/>
    <x v="2"/>
    <s v="US"/>
    <x v="0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x v="2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x v="1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x v="0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x v="0"/>
    <n v="1474228265"/>
    <n v="1471636265"/>
    <b v="0"/>
    <n v="14"/>
    <b v="0"/>
    <s v="theater/plays"/>
    <n v="2"/>
    <n v="32.357100000000003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x v="2"/>
    <n v="1459490400"/>
    <n v="1457078868"/>
    <b v="0"/>
    <n v="0"/>
    <b v="0"/>
    <s v="theater/plays"/>
    <n v="0"/>
    <s v="no backers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x v="0"/>
    <n v="1441510707"/>
    <n v="1439350707"/>
    <b v="0"/>
    <n v="0"/>
    <b v="0"/>
    <s v="theater/plays"/>
    <n v="0"/>
    <s v="no backers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x v="0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x v="0"/>
    <n v="1468716180"/>
    <n v="1466205262"/>
    <b v="0"/>
    <n v="12"/>
    <b v="0"/>
    <s v="theater/plays"/>
    <n v="16"/>
    <n v="91.833299999999994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x v="0"/>
    <n v="1443704400"/>
    <n v="1439827639"/>
    <b v="0"/>
    <n v="12"/>
    <b v="0"/>
    <s v="theater/plays"/>
    <n v="11"/>
    <n v="45.833300000000001"/>
    <x v="1"/>
    <s v="plays"/>
    <x v="3934"/>
    <d v="2015-10-01T13:00:00"/>
  </r>
  <r>
    <n v="3935"/>
    <s v="Mr Mineshaft - A Play about Julius Eastman"/>
    <s v="Forgotten composer, virtuoso pianist, actor, and activist._x000d_I'm hoping to produce my play which explores Julius's life and music."/>
    <n v="3000"/>
    <n v="1315"/>
    <x v="2"/>
    <s v="GB"/>
    <x v="1"/>
    <n v="1443973546"/>
    <n v="1438789546"/>
    <b v="0"/>
    <n v="23"/>
    <b v="0"/>
    <s v="theater/plays"/>
    <n v="44"/>
    <n v="57.173900000000003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x v="0"/>
    <n v="1480576720"/>
    <n v="1477981120"/>
    <b v="0"/>
    <n v="0"/>
    <b v="0"/>
    <s v="theater/plays"/>
    <n v="0"/>
    <s v="no backers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x v="0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x v="0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x v="2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x v="0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d_Celebrate 18 years of Service to Arts and Community, 2nd Show of a 7th Season in NOLA!"/>
    <n v="5500"/>
    <n v="50"/>
    <x v="2"/>
    <s v="US"/>
    <x v="0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x v="0"/>
    <n v="1434490914"/>
    <n v="1429306914"/>
    <b v="0"/>
    <n v="0"/>
    <b v="0"/>
    <s v="theater/plays"/>
    <n v="0"/>
    <s v="no backers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x v="0"/>
    <n v="1446483000"/>
    <n v="1443811268"/>
    <b v="0"/>
    <n v="13"/>
    <b v="0"/>
    <s v="theater/plays"/>
    <n v="36"/>
    <n v="137.07689999999999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x v="0"/>
    <n v="1440690875"/>
    <n v="1438098875"/>
    <b v="0"/>
    <n v="0"/>
    <b v="0"/>
    <s v="theater/plays"/>
    <n v="0"/>
    <s v="no backers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x v="0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x v="0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x v="0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x v="2"/>
    <n v="1410076123"/>
    <n v="1404892123"/>
    <b v="0"/>
    <n v="0"/>
    <b v="0"/>
    <s v="theater/plays"/>
    <n v="0"/>
    <s v="no backers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x v="2"/>
    <n v="1423623221"/>
    <n v="1421031221"/>
    <b v="0"/>
    <n v="32"/>
    <b v="0"/>
    <s v="theater/plays"/>
    <n v="16"/>
    <n v="49.281300000000002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x v="0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x v="3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x v="0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x v="0"/>
    <n v="1469834940"/>
    <n v="1467162586"/>
    <b v="0"/>
    <n v="0"/>
    <b v="0"/>
    <s v="theater/plays"/>
    <n v="0"/>
    <s v="no backers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x v="5"/>
    <n v="1405352264"/>
    <n v="1400168264"/>
    <b v="0"/>
    <n v="0"/>
    <b v="0"/>
    <s v="theater/plays"/>
    <n v="0"/>
    <s v="no backers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x v="0"/>
    <n v="1448745741"/>
    <n v="1446150141"/>
    <b v="0"/>
    <n v="8"/>
    <b v="0"/>
    <s v="theater/plays"/>
    <n v="24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x v="0"/>
    <n v="1461543600"/>
    <n v="1459203727"/>
    <b v="0"/>
    <n v="0"/>
    <b v="0"/>
    <s v="theater/plays"/>
    <n v="0"/>
    <s v="no backers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x v="0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x v="0"/>
    <n v="1406988000"/>
    <n v="1403822912"/>
    <b v="0"/>
    <n v="16"/>
    <b v="0"/>
    <s v="theater/plays"/>
    <n v="32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x v="0"/>
    <n v="1411930556"/>
    <n v="1409338556"/>
    <b v="0"/>
    <n v="12"/>
    <b v="0"/>
    <s v="theater/plays"/>
    <n v="24"/>
    <n v="24.333300000000001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x v="0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x v="1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x v="1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x v="5"/>
    <n v="1447821717"/>
    <n v="1445226117"/>
    <b v="0"/>
    <n v="0"/>
    <b v="0"/>
    <s v="theater/plays"/>
    <n v="0"/>
    <s v="no backers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x v="0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x v="0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x v="0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x v="0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x v="0"/>
    <n v="1463945673"/>
    <n v="1458761673"/>
    <b v="0"/>
    <n v="11"/>
    <b v="0"/>
    <s v="theater/plays"/>
    <n v="11"/>
    <n v="47.909100000000002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x v="0"/>
    <n v="1472442900"/>
    <n v="1471638646"/>
    <b v="0"/>
    <n v="6"/>
    <b v="0"/>
    <s v="theater/plays"/>
    <n v="7"/>
    <n v="35.166699999999999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x v="0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x v="0"/>
    <n v="1405947126"/>
    <n v="1403355126"/>
    <b v="0"/>
    <n v="6"/>
    <b v="0"/>
    <s v="theater/plays"/>
    <n v="1"/>
    <n v="22.666699999999999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x v="0"/>
    <n v="1423186634"/>
    <n v="1418002634"/>
    <b v="0"/>
    <n v="8"/>
    <b v="0"/>
    <s v="theater/plays"/>
    <n v="21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x v="0"/>
    <n v="1462766400"/>
    <n v="1460219110"/>
    <b v="0"/>
    <n v="37"/>
    <b v="0"/>
    <s v="theater/plays"/>
    <n v="78"/>
    <n v="105.54049999999999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x v="1"/>
    <n v="1464872848"/>
    <n v="1462280848"/>
    <b v="0"/>
    <n v="11"/>
    <b v="0"/>
    <s v="theater/plays"/>
    <n v="32"/>
    <n v="29.090900000000001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x v="0"/>
    <n v="1468442898"/>
    <n v="1465850898"/>
    <b v="0"/>
    <n v="0"/>
    <b v="0"/>
    <s v="theater/plays"/>
    <n v="0"/>
    <s v="no backers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x v="0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x v="0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x v="0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x v="1"/>
    <n v="1427659200"/>
    <n v="1425678057"/>
    <b v="0"/>
    <n v="6"/>
    <b v="0"/>
    <s v="theater/plays"/>
    <n v="2"/>
    <n v="18.333300000000001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x v="0"/>
    <n v="1404570147"/>
    <n v="1401978147"/>
    <b v="0"/>
    <n v="7"/>
    <b v="0"/>
    <s v="theater/plays"/>
    <n v="18"/>
    <n v="64.2857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x v="0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d_A quality piece of relevant theatre at one of London's most vibrant and respected fringe theatres."/>
    <n v="850"/>
    <n v="170"/>
    <x v="2"/>
    <s v="GB"/>
    <x v="1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x v="0"/>
    <n v="1400569140"/>
    <n v="1397854356"/>
    <b v="0"/>
    <n v="46"/>
    <b v="0"/>
    <s v="theater/plays"/>
    <n v="35"/>
    <n v="84.28260000000000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x v="1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x v="0"/>
    <n v="1456002300"/>
    <n v="1454173120"/>
    <b v="0"/>
    <n v="19"/>
    <b v="0"/>
    <s v="theater/plays"/>
    <n v="32"/>
    <n v="33.736800000000002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x v="1"/>
    <n v="1462539840"/>
    <n v="1460034594"/>
    <b v="0"/>
    <n v="13"/>
    <b v="0"/>
    <s v="theater/plays"/>
    <n v="10"/>
    <n v="37.538499999999999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x v="1"/>
    <n v="1400278290"/>
    <n v="1399414290"/>
    <b v="0"/>
    <n v="13"/>
    <b v="0"/>
    <s v="theater/plays"/>
    <n v="38"/>
    <n v="11.615399999999999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x v="0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x v="0"/>
    <n v="1447009181"/>
    <n v="1444413581"/>
    <b v="0"/>
    <n v="0"/>
    <b v="0"/>
    <s v="theater/plays"/>
    <n v="0"/>
    <s v="no backers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x v="1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x v="0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x v="0"/>
    <n v="1449876859"/>
    <n v="1444689259"/>
    <b v="0"/>
    <n v="9"/>
    <b v="0"/>
    <s v="theater/plays"/>
    <n v="5"/>
    <n v="60.11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x v="0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x v="0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x v="1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x v="0"/>
    <n v="1416499440"/>
    <n v="1415341464"/>
    <b v="0"/>
    <n v="17"/>
    <b v="0"/>
    <s v="theater/plays"/>
    <n v="17"/>
    <n v="29.235299999999999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x v="1"/>
    <n v="1428222221"/>
    <n v="1425633821"/>
    <b v="0"/>
    <n v="0"/>
    <b v="0"/>
    <s v="theater/plays"/>
    <n v="0"/>
    <s v="no backers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x v="0"/>
    <n v="1427580426"/>
    <n v="1424992026"/>
    <b v="0"/>
    <n v="12"/>
    <b v="0"/>
    <s v="theater/plays"/>
    <n v="57"/>
    <n v="59.583300000000001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x v="0"/>
    <n v="1409514709"/>
    <n v="1406058798"/>
    <b v="0"/>
    <n v="14"/>
    <b v="0"/>
    <s v="theater/plays"/>
    <n v="17"/>
    <n v="82.571399999999997"/>
    <x v="1"/>
    <s v="plays"/>
    <x v="3999"/>
    <d v="2014-08-31T19:51:49"/>
  </r>
  <r>
    <n v="4000"/>
    <s v="The Escorts"/>
    <s v="An Enticing Trip into the World of Assisted Dying"/>
    <n v="8000"/>
    <n v="10"/>
    <x v="2"/>
    <s v="US"/>
    <x v="0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x v="1"/>
    <n v="1488394800"/>
    <n v="1486681708"/>
    <b v="0"/>
    <n v="14"/>
    <b v="0"/>
    <s v="theater/plays"/>
    <n v="38"/>
    <n v="32.357100000000003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x v="0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x v="0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x v="0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x v="0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x v="0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x v="0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x v="1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x v="1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x v="0"/>
    <n v="1414348166"/>
    <n v="1412879366"/>
    <b v="0"/>
    <n v="38"/>
    <b v="0"/>
    <s v="theater/plays"/>
    <n v="24"/>
    <n v="45.842100000000002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x v="1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x v="1"/>
    <n v="1430571849"/>
    <n v="1427979849"/>
    <b v="0"/>
    <n v="0"/>
    <b v="0"/>
    <s v="theater/plays"/>
    <n v="0"/>
    <s v="no backers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x v="0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x v="0"/>
    <n v="1457157269"/>
    <n v="1455861269"/>
    <b v="0"/>
    <n v="0"/>
    <b v="0"/>
    <s v="theater/plays"/>
    <n v="0"/>
    <s v="no backers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x v="0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x v="1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x v="0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x v="1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x v="0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x v="0"/>
    <n v="1427168099"/>
    <n v="1424579699"/>
    <b v="0"/>
    <n v="3"/>
    <b v="0"/>
    <s v="theater/plays"/>
    <n v="17"/>
    <n v="33.333300000000001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x v="0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x v="0"/>
    <n v="1422759240"/>
    <n v="1418824867"/>
    <b v="0"/>
    <n v="197"/>
    <b v="0"/>
    <s v="theater/plays"/>
    <n v="70"/>
    <n v="63.558399999999999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x v="0"/>
    <n v="1458860363"/>
    <n v="1454975963"/>
    <b v="0"/>
    <n v="0"/>
    <b v="0"/>
    <s v="theater/plays"/>
    <n v="0"/>
    <s v="no backers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x v="0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x v="3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x v="0"/>
    <n v="1449247439"/>
    <n v="1444059839"/>
    <b v="0"/>
    <n v="0"/>
    <b v="0"/>
    <s v="theater/plays"/>
    <n v="0"/>
    <s v="no backers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x v="0"/>
    <n v="1487811600"/>
    <n v="1486077481"/>
    <b v="0"/>
    <n v="7"/>
    <b v="0"/>
    <s v="theater/plays"/>
    <n v="7"/>
    <n v="30.71430000000000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x v="0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x v="0"/>
    <n v="1450053370"/>
    <n v="1447461370"/>
    <b v="0"/>
    <n v="0"/>
    <b v="0"/>
    <s v="theater/plays"/>
    <n v="0"/>
    <s v="no backers"/>
    <x v="1"/>
    <s v="plays"/>
    <x v="4029"/>
    <d v="2015-12-14T00:36:10"/>
  </r>
  <r>
    <n v="4030"/>
    <s v="The Martin and Lewis Tribute Show"/>
    <s v="The world's best and only tribute to Dean Martin and Jerry Lewis_x000d_ bringing back the Music, Laughter and the Love."/>
    <n v="2500"/>
    <n v="400"/>
    <x v="2"/>
    <s v="US"/>
    <x v="0"/>
    <n v="1454525340"/>
    <n v="1452008599"/>
    <b v="0"/>
    <n v="6"/>
    <b v="0"/>
    <s v="theater/plays"/>
    <n v="16"/>
    <n v="66.666700000000006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x v="0"/>
    <n v="1418914964"/>
    <n v="1414591364"/>
    <b v="0"/>
    <n v="0"/>
    <b v="0"/>
    <s v="theater/plays"/>
    <n v="0"/>
    <s v="no backers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x v="0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x v="1"/>
    <n v="1475398800"/>
    <n v="1472711224"/>
    <b v="0"/>
    <n v="94"/>
    <b v="0"/>
    <s v="theater/plays"/>
    <n v="26"/>
    <n v="65.340299999999999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x v="0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x v="0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x v="0"/>
    <n v="1404253800"/>
    <n v="1402784964"/>
    <b v="0"/>
    <n v="17"/>
    <b v="0"/>
    <s v="theater/plays"/>
    <n v="47"/>
    <n v="166.05879999999999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x v="0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x v="0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x v="0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x v="0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x v="1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x v="0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x v="5"/>
    <n v="1416524325"/>
    <n v="1415228325"/>
    <b v="0"/>
    <n v="0"/>
    <b v="0"/>
    <s v="theater/plays"/>
    <n v="0"/>
    <s v="no backers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x v="0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x v="2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x v="0"/>
    <n v="1413992210"/>
    <n v="1411400210"/>
    <b v="0"/>
    <n v="12"/>
    <b v="0"/>
    <s v="theater/plays"/>
    <n v="8"/>
    <n v="38.333300000000001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x v="0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x v="1"/>
    <n v="1460373187"/>
    <n v="1457352787"/>
    <b v="0"/>
    <n v="91"/>
    <b v="0"/>
    <s v="theater/plays"/>
    <n v="18"/>
    <n v="32.978000000000002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x v="0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x v="0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x v="0"/>
    <n v="1399618380"/>
    <n v="1399058797"/>
    <b v="0"/>
    <n v="0"/>
    <b v="0"/>
    <s v="theater/plays"/>
    <n v="0"/>
    <s v="no backers"/>
    <x v="1"/>
    <s v="plays"/>
    <x v="4051"/>
    <d v="2014-05-09T06:53:00"/>
  </r>
  <r>
    <n v="4052"/>
    <s v="Throw Like A Girl"/>
    <s v="This empowering piece encourages women to rise up and pursue their dreams, not by behaving like a boy but by,_x000d_â€œThrowing Like A Girl.â€"/>
    <n v="3000"/>
    <n v="1126"/>
    <x v="2"/>
    <s v="US"/>
    <x v="0"/>
    <n v="1413234316"/>
    <n v="1408050316"/>
    <b v="0"/>
    <n v="13"/>
    <b v="0"/>
    <s v="theater/plays"/>
    <n v="38"/>
    <n v="86.615399999999994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x v="1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x v="0"/>
    <n v="1475294400"/>
    <n v="1472674285"/>
    <b v="0"/>
    <n v="0"/>
    <b v="0"/>
    <s v="theater/plays"/>
    <n v="0"/>
    <s v="no backers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x v="1"/>
    <n v="1403192031"/>
    <n v="1400600031"/>
    <b v="0"/>
    <n v="21"/>
    <b v="0"/>
    <s v="theater/plays"/>
    <n v="18"/>
    <n v="41.952399999999997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x v="0"/>
    <n v="1467575940"/>
    <n v="1465856639"/>
    <b v="0"/>
    <n v="9"/>
    <b v="0"/>
    <s v="theater/plays"/>
    <n v="53"/>
    <n v="88.333299999999994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x v="1"/>
    <n v="1448492400"/>
    <n v="1446506080"/>
    <b v="0"/>
    <n v="6"/>
    <b v="0"/>
    <s v="theater/plays"/>
    <n v="22"/>
    <n v="129.1666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x v="0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x v="5"/>
    <n v="1410836400"/>
    <n v="1408116152"/>
    <b v="0"/>
    <n v="7"/>
    <b v="0"/>
    <s v="theater/plays"/>
    <n v="3"/>
    <n v="35.71430000000000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x v="5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x v="0"/>
    <n v="1461205423"/>
    <n v="1456025023"/>
    <b v="0"/>
    <n v="0"/>
    <b v="0"/>
    <s v="theater/plays"/>
    <n v="0"/>
    <s v="no backers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x v="0"/>
    <n v="1467481468"/>
    <n v="1464889468"/>
    <b v="0"/>
    <n v="3"/>
    <b v="0"/>
    <s v="theater/plays"/>
    <n v="2"/>
    <n v="163.3333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x v="1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x v="2"/>
    <n v="1430316426"/>
    <n v="1427724426"/>
    <b v="0"/>
    <n v="6"/>
    <b v="0"/>
    <s v="theater/plays"/>
    <n v="19"/>
    <n v="64.166700000000006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x v="0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x v="0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x v="0"/>
    <n v="1443408550"/>
    <n v="1439952550"/>
    <b v="0"/>
    <n v="17"/>
    <b v="0"/>
    <s v="theater/plays"/>
    <n v="61"/>
    <n v="179.11760000000001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x v="0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x v="1"/>
    <n v="1425124800"/>
    <n v="1421596356"/>
    <b v="0"/>
    <n v="13"/>
    <b v="0"/>
    <s v="theater/plays"/>
    <n v="34"/>
    <n v="33.076900000000002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x v="0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x v="10"/>
    <n v="1482779931"/>
    <n v="1480187931"/>
    <b v="0"/>
    <n v="0"/>
    <b v="0"/>
    <s v="theater/plays"/>
    <n v="0"/>
    <s v="no backers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x v="1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x v="0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x v="1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x v="1"/>
    <n v="1404149280"/>
    <n v="1400547969"/>
    <b v="0"/>
    <n v="13"/>
    <b v="0"/>
    <s v="theater/plays"/>
    <n v="29"/>
    <n v="44.30769999999999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x v="0"/>
    <n v="1413921060"/>
    <n v="1411499149"/>
    <b v="0"/>
    <n v="0"/>
    <b v="0"/>
    <s v="theater/plays"/>
    <n v="0"/>
    <s v="no backers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x v="0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x v="1"/>
    <n v="1485543242"/>
    <n v="1482951242"/>
    <b v="0"/>
    <n v="0"/>
    <b v="0"/>
    <s v="theater/plays"/>
    <n v="0"/>
    <s v="no backers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x v="0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x v="0"/>
    <n v="1465930440"/>
    <n v="1463849116"/>
    <b v="0"/>
    <n v="0"/>
    <b v="0"/>
    <s v="theater/plays"/>
    <n v="0"/>
    <s v="no backers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x v="0"/>
    <n v="1425819425"/>
    <n v="1423231025"/>
    <b v="0"/>
    <n v="12"/>
    <b v="0"/>
    <s v="theater/plays"/>
    <n v="16"/>
    <n v="29.166699999999999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x v="0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x v="0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d_The drama is set in a futuristic society where no diversity si accepted."/>
    <n v="3000"/>
    <n v="10"/>
    <x v="2"/>
    <s v="IT"/>
    <x v="3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x v="0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x v="0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x v="0"/>
    <n v="1468777786"/>
    <n v="1466185786"/>
    <b v="0"/>
    <n v="0"/>
    <b v="0"/>
    <s v="theater/plays"/>
    <n v="0"/>
    <s v="no backers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x v="1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x v="0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x v="0"/>
    <n v="1438959600"/>
    <n v="1437754137"/>
    <b v="0"/>
    <n v="3"/>
    <b v="0"/>
    <s v="theater/plays"/>
    <n v="3"/>
    <n v="10.666700000000001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x v="0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x v="0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x v="1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x v="0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x v="10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x v="1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x v="1"/>
    <n v="1454284500"/>
    <n v="1449431237"/>
    <b v="0"/>
    <n v="0"/>
    <b v="0"/>
    <s v="theater/plays"/>
    <n v="0"/>
    <s v="no backers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x v="0"/>
    <n v="1465060797"/>
    <n v="1462468797"/>
    <b v="0"/>
    <n v="0"/>
    <b v="0"/>
    <s v="theater/plays"/>
    <n v="0"/>
    <s v="no backers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x v="0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x v="0"/>
    <n v="1414205990"/>
    <n v="1413341990"/>
    <b v="0"/>
    <n v="0"/>
    <b v="0"/>
    <s v="theater/plays"/>
    <n v="0"/>
    <s v="no backers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x v="0"/>
    <n v="1485380482"/>
    <n v="1482788482"/>
    <b v="0"/>
    <n v="0"/>
    <b v="0"/>
    <s v="theater/plays"/>
    <n v="0"/>
    <s v="no backers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x v="0"/>
    <n v="1463343673"/>
    <n v="1460751673"/>
    <b v="0"/>
    <n v="6"/>
    <b v="0"/>
    <s v="theater/plays"/>
    <n v="27"/>
    <n v="22.833300000000001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x v="0"/>
    <n v="1440613920"/>
    <n v="1435953566"/>
    <b v="0"/>
    <n v="6"/>
    <b v="0"/>
    <s v="theater/plays"/>
    <n v="10"/>
    <n v="16.666699999999999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x v="2"/>
    <n v="1477550434"/>
    <n v="1474958434"/>
    <b v="0"/>
    <n v="14"/>
    <b v="0"/>
    <s v="theater/plays"/>
    <n v="21"/>
    <n v="45.78569999999999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x v="10"/>
    <n v="1482711309"/>
    <n v="1479860109"/>
    <b v="0"/>
    <n v="6"/>
    <b v="0"/>
    <s v="theater/plays"/>
    <n v="7"/>
    <n v="383.3333000000000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x v="0"/>
    <n v="1427936400"/>
    <n v="1424221866"/>
    <b v="0"/>
    <n v="33"/>
    <b v="0"/>
    <s v="theater/plays"/>
    <n v="71"/>
    <n v="106.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x v="0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x v="0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x v="1"/>
    <n v="1448805404"/>
    <n v="1446209804"/>
    <b v="0"/>
    <n v="0"/>
    <b v="0"/>
    <s v="theater/plays"/>
    <n v="0"/>
    <s v="no backers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x v="1"/>
    <n v="1469113351"/>
    <n v="1463929351"/>
    <b v="0"/>
    <n v="6"/>
    <b v="0"/>
    <s v="theater/plays"/>
    <n v="29"/>
    <n v="14.333299999999999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x v="0"/>
    <n v="1424747740"/>
    <n v="1422155740"/>
    <b v="0"/>
    <n v="6"/>
    <b v="0"/>
    <s v="theater/plays"/>
    <n v="3"/>
    <n v="15.666700000000001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x v="3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x v="0"/>
    <n v="1452234840"/>
    <n v="1450619123"/>
    <b v="0"/>
    <n v="3"/>
    <b v="0"/>
    <s v="theater/plays"/>
    <n v="0"/>
    <n v="1"/>
    <x v="1"/>
    <s v="plays"/>
    <x v="4113"/>
    <d v="2016-01-08T06:34:00"/>
  </r>
  <r>
    <m/>
    <m/>
    <m/>
    <m/>
    <m/>
    <x v="4"/>
    <m/>
    <x v="13"/>
    <m/>
    <m/>
    <m/>
    <m/>
    <m/>
    <m/>
    <m/>
    <m/>
    <x v="9"/>
    <m/>
    <x v="4114"/>
    <m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176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099999999999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66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029999999999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04300000000006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793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46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329999999999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499500000000001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42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3299999999994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1300000000001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43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073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55099999999999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289999999999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4400000000002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4099999999999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36400000000002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0100000000001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349999999999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6100000000007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2899999999997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053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66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056000000000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3899999999999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2600000000004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4940000000003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2399999999997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4300000000001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09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38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1800000000003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8985999999999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875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2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479999999999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12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99999999994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64999999999995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15800000000003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0000000001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361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079999999999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9999999999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534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16099999999999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170000000001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33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240000000002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0100000000002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13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08299999999994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4499999999999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66700000000006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26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0800000000002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4400000000002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27100000000002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11799999999999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1880000000000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069999999999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1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57400000000007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66699999999999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4599999999999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300000000004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2979999999998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699999999999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05000000000003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692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600000000003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142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47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8570000000001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75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900000000007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2559999999999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3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99999999999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04800000000002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88200000000001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25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66699999999999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7669999999999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7000000000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310000000001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898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3299999999998"/>
    <x v="0"/>
    <s v="shorts"/>
    <x v="105"/>
    <d v="2016-05-14T00:00:00"/>
    <x v="2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109999999999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76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3399999999998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02100000000002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4600000000006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7550000000001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00000000005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00000000006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139999999999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2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89500000000004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896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229999999999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0500000000006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s v="no backers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66699999999999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s v="no backers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66700000000001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23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6669999999999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s v="no backers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s v="no backers"/>
    <x v="0"/>
    <s v="science fiction"/>
    <x v="130"/>
    <d v="2014-06-16T20:16:00"/>
    <x v="3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s v="no backers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06200000000007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s v="no backers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s v="no backers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s v="no backers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s v="no backers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41399999999999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s v="no backers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78600000000003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s v="no backers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45900000000002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55599999999998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3300000000001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s v="no backers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3299999999999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279999999999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3299999999999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s v="no backers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s v="no backers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s v="no backers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2860000000000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s v="no backers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329999999999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s v="no backers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s v="no backers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s v="no backers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4599999999999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s v="no backers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30000000000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s v="no backers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462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s v="no backers"/>
    <x v="0"/>
    <s v="drama"/>
    <x v="182"/>
    <d v="2017-01-07T00:17:12"/>
    <x v="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s v="no backers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s v="no backers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299999999994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666999999999996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s v="no backers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s v="no backers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053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s v="no backers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08300000000003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85699999999999"/>
    <x v="0"/>
    <s v="drama"/>
    <x v="201"/>
    <d v="2015-02-08T19:38:49"/>
    <x v="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s v="no backers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37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0600000000005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s v="no backers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4620000000001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s v="no backers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s v="no backers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18200000000004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330000000001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3829999999999"/>
    <x v="0"/>
    <s v="drama"/>
    <x v="216"/>
    <d v="2015-04-22T22:00:37"/>
    <x v="0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8949999999998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868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s v="no backers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s v="no backers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s v="no backers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s v="no backers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s v="no backers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s v="no backers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s v="no backers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s v="no backers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43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s v="no backers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s v="no backers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s v="no backers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s v="no backers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476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259999999999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19800000000004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195099999999996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398800000000001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0800000000001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8799999999998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452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209999999997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1099999999998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2799999999997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779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4400000000002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571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86399999999995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18399999999998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56399999999999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0409999999999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459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461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0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36399999999995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00000000001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4499999999999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45099999999996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75899999999993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16699999999999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78400000000002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0199999999999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17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0999999999997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16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2499999999998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67700000000004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00000000003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298199999999994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25800000000007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4800000000001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16900000000004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85599999999994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48899999999999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3400000000002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8550000000001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27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66400000000002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01400000000002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149999999999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89700000000002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481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160000000000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762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2800000000003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2230000000001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139999999999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199999999999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894999999999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46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4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1200000000001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37800000000001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496200000000002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18500000000003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2700000000004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24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196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2499999999997"/>
    <x v="0"/>
    <s v="documentary"/>
    <x v="306"/>
    <d v="2013-03-20T19:05:33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1740000000000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2899999999998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57999999999998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4700000000001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22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01400000000001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02699999999993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095799999999997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8890000000001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27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69939999999999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029999999999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06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139999999999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309999999999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300000000001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8620000000001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171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1199999999999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716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059999999999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458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369999999999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35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56200000000001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059999999999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20000000000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219999999999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875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49000000000002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04799999999994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.000200000000007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65200000000002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4780000000001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09099999999995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079999999999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33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2999999999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0299999999995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79099999999997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36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599999999994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899299999999997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1899999999999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29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55200000000002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39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483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0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13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599999999997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487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3200000000003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2759999999999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19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489999999999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4620000000001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4160000000000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385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34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48799999999997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100000000007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5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1859999999997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552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77799999999999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87600000000006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1699999999997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00000000003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3300000000001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18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397599999999997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591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02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27000000000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2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0800000000001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0500000000002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7954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0800000000002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040000000001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45100000000002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1099999999994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600000000003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591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1650000000000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5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19799999999999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27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045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26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310000000001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110000000003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3700000000005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85699999999997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43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370000000000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18200000000004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470000000001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856999999999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884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4499999999999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0799999999995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0800000000002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8100000000002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86799999999997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310000000001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685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33000000000004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66699999999999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3300000000001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692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25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s v="no backers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s v="no backers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75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s v="no backers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s v="no backers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s v="no backers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4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s v="no backers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s v="no backers"/>
    <x v="0"/>
    <s v="animation"/>
    <x v="441"/>
    <d v="2013-11-02T19:03:16"/>
    <x v="4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8819999999997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75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02500000000001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139999999999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s v="no backers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33300000000001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s v="no backers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55099999999999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s v="no backers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s v="no backers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3639999999999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100000000001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s v="no backers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s v="no backers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6500000000001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s v="no backers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69299999999998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s v="no backers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s v="no backers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57099999999997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2899999999997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4499999999999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45500000000001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0099999999999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s v="no backers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s v="no backers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66700000000006"/>
    <x v="0"/>
    <s v="animation"/>
    <x v="489"/>
    <d v="2012-01-05T11:33:00"/>
    <x v="6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s v="no backers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s v="no backers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s v="no backers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s v="no backers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3299999999999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s v="no backers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a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61500000000001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s v="no backers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66700000000001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43000000000002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33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s v="no backers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24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66699999999999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2940000000001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s v="no backers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3299999999994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s v="no backers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86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4709999999999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2860000000000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6769999999999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857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58099999999999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7800000000007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29099999999997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3300000000001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4400000000002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17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9999999999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42800000000003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24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330000000001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45800000000003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41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47499999999997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1669999999999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1000000000001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0589999999999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s v="no backers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3569999999999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s v="no backers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3600000000005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s v="no backers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s v="no backers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s v="no backers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s v="no backers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s v="no backers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s v="no backers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4400000000002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s v="no backers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s v="no backers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s v="no backers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8570000000002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77799999999999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99999999999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6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3300000000001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s v="no backers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86200000000002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s v="no backers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75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s v="no backers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s v="no backers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s v="no backers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s v="no backers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389999999999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s v="no backers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s v="no backers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s v="no backers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s v="no backers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8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s v="no backers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s v="no backers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s v="no backers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03000000000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s v="no backers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6670000000001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66700000000006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s v="no backers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s v="no backers"/>
    <x v="2"/>
    <s v="web"/>
    <x v="637"/>
    <d v="2017-02-25T23:04:00"/>
    <x v="1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175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5919999999999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2629999999999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63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18999999999998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439999999999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119999999999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069999999999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25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239999999999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29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0600000000004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3399999999999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86899999999997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3560000000001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37"/>
    <x v="2"/>
    <s v="wearables"/>
    <x v="658"/>
    <d v="2015-07-26T18:00:00"/>
    <x v="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66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4400000000002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5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24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33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2859999999999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4.996799999999993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330000000005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297699999999999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3299999999994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69199999999998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169999999999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76500000000004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04300000000006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119999999999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3299999999994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25999999999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s v="no backers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669999999999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4729999999997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88200000000001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4974999999999996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850999999999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85700000000006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57100000000003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2099999999999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8970000000002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18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330000000001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1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14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s v="no backers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698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48499999999999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s v="no backers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3399999999998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21399999999997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875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730000000000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2899999999997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2550000000001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29399999999997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57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28600000000003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0200000000001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03500000000001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66000000000005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9999999998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999999999998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250000000000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300000000001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0789999999999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463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66699999999999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88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5299999999995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789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233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1300000000001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16099999999994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29700000000001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06200000000003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2729999999999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6819999999999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3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1199999999993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38700000000003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05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7000000000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46899999999998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66000000000001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45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99999999998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4699999999999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s v="no backers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66699999999999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s v="no backers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s v="no backers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295499999999997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s v="no backers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s v="no backers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462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s v="no backers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2799999999998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66700000000006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0920000000000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85700000000001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2800000000001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269999999999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88200000000001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4399999999998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57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4779999999999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59400000000001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1799999999997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25900000000004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23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4299999999998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109999999999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36599999999999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18400000000003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07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3899999999998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6699999999997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053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60000000003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00000000001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7610000000001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1900000000002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2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26899999999995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00000000001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700000000006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0610000000000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4.999400000000001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4300000000001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9999999999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4200000000001"/>
    <x v="4"/>
    <s v="rock"/>
    <x v="818"/>
    <d v="2012-08-07T17:01:00"/>
    <x v="5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1400000000001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2599999999998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19999999999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1599999999999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1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16699999999997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0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776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1799999999999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3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56300000000002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3899999999996"/>
    <x v="4"/>
    <s v="rock"/>
    <x v="832"/>
    <d v="2012-01-21T08:13:00"/>
    <x v="6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049999999999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25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0699999999999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2900000000003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21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378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77200000000002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359999999999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1799999999993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02400000000003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28900000000002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05699999999997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34"/>
    <x v="4"/>
    <s v="metal"/>
    <x v="846"/>
    <d v="2014-03-10T14:00:00"/>
    <x v="3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04300000000003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69199999999996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14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58099999999999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2300000000005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4899999999999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4300000000001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378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4499999999999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16699999999999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77199999999999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1800000000003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6669999999999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3300000000001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1899999999997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s v="no backers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77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86199999999998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66699999999999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25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1400000000001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75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30000000000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69999999999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s v="no backers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8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35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129999999999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57099999999999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00000000002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s v="no backers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s v="no backers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3300000000001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66699999999999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s v="no backers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s v="no backers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s v="no backers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s v="no backers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3299999999994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s v="no backers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66699999999999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s v="no backers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s v="no backers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330000000001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s v="no backers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s v="no backers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s v="no backers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430000000000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3299999999997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66699999999999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s v="no backers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8570000000001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1599999999999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3300000000001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06300000000002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s v="no backers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16699999999999"/>
    <x v="2"/>
    <s v="wearables"/>
    <x v="950"/>
    <d v="2016-01-17T18:01:01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640000000001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57100000000003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1800000000001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370000000001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47100000000002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8569999999999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3500000000003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2569999999999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279999999999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449999999997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43200000000002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8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0300000000002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66699999999999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75299999999997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2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890000000001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75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3299999999994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25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37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3920000000003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35499999999998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32999999999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3300000000001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87000000000003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6960000000001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1950000000001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s v="no backers"/>
    <x v="2"/>
    <s v="wearables"/>
    <x v="988"/>
    <d v="2016-10-01T08:33:45"/>
    <x v="2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06300000000002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8569999999999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596900000000005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66700000000006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25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2789999999999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7499999999999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455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66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3680000000001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060000000002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4739999999999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561999999999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1100000000005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89500000000004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183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4299999999994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79699999999999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4099999999998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06099999999999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7620000000001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8600000000005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179999999999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66700000000006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881999999999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24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1399999999998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480000000001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29600000000002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2599999999997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7200000000003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57899999999998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3100000000001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19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37699999999997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66700000000002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s v="no backers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363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s v="no backers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s v="no backers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s v="no backers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s v="no backers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s v="no backers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s v="no backers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s v="no backers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s v="no backers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s v="no backers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s v="no backers"/>
    <x v="5"/>
    <s v="audio"/>
    <x v="1058"/>
    <d v="2015-03-26T00:00:00"/>
    <x v="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s v="no backers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s v="no backers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s v="no backers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66700000000006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28399999999999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6199999999999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s v="no backers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66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0999999999999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75999999999999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66699999999999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81600000000002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66699999999999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s v="no backers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s v="no backers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17299999999997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59199999999999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25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.0004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0849999999998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6900000000005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42999999999997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4499999999996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33000000000004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0830000000000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297300000000007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1400000000001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s v="no backers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1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1799999999999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37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32999999999999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2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75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3300000000001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s v="no backers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s v="no backers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667000000000001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430000000000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s v="no backers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4799999999999"/>
    <x v="6"/>
    <s v="mobile games"/>
    <x v="1127"/>
    <d v="2014-11-14T21:30:00"/>
    <x v="3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667000000000001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s v="no backers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1539999999999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0509999999999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s v="no backers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s v="no backers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s v="no backers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s v="no backers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66699999999999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s v="no backers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3300000000001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s v="no backers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3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329999999999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s v="no backers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3300000000001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66700000000001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s v="no backers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89499999999997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s v="no backers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s v="no backers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s v="no backers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75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875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666999999999996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s v="no backers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1599999999999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s v="no backers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17599999999996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32999999999999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00000000001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27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3869999999999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1299999999999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5710000000001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76499999999999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07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99999999998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240000000000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00000000001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66999999999999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46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99999999999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39499999999995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16799999999998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219999999999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3999999999999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18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0439999999999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4649999999999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895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390000000001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3800000000002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759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66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9999999999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1549999999999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75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27799999999999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199999999999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2900000000006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380000000001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35000000000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17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786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796199999999999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68100000000004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469999999999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8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24999999999997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s v="no backers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1699999999999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s v="no backers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s v="no backers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33300000000001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s v="no backers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s v="no backers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s v="no backers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3300000000001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s v="no backers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25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17599999999996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3299999999998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059999999999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900000000006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4199999999997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6909999999999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008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049999999999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0200000000001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3199999999997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89400000000003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697200000000002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0799999999999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023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755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45800000000001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892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2300000000003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3809999999999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6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3499999999999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4399999999997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553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3100000000005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55299999999997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1699999999995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03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6999999999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66700000000006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3300000000004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210000000000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68100000000001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3900000000001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05299999999998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55400000000003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752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2969999999999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1499999999995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1799999999996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9999999997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69799999999996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68899999999996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76900000000002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86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14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1500000000001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170000000001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28099999999999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3900000000003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378000000000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4199999999999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2099999999998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4199999999998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35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16299999999995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0390000000001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3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47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140000000002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66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164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359999999999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4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2629999999999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07400000000003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3299999999994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6669999999999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5709999999995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66699999999999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2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854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3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3300000000001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s v="no backers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s v="no backers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2499999999998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277000000000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429999999999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6699999999997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48600000000002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s v="no backers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13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5599999999999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2599999999999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39999999999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497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19399999999996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22999999999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0500000000002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698700000000002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7500000000001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3599999999998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095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1900000000001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47100000000001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320000000000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53800000000003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673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0500000000003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4100000000001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26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169999999999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099999999993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35300000000007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77800000000002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0699999999999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67100000000002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14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229999999999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0600000000001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1600000000001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07100000000003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09699999999998"/>
    <x v="4"/>
    <s v="rock"/>
    <x v="1377"/>
    <d v="2017-02-03T04:11:00"/>
    <x v="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78900000000001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07300000000006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56200000000001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2199999999999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47300000000003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36499999999995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4100000000005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409999999999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1899999999999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2400000000001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895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4599999999999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17299999999999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2689999999999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2399999999997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56100000000004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1800000000001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57000000000002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46200000000002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0109999999999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5299999999999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0799999999997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0400000000001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66699999999999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764999999999999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s v="no backers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32999999999999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15400000000001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88900000000007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s v="no backers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14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s v="no backers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s v="no backers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s v="no backers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32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s v="no backers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454999999999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1800000000003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330000000001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s v="no backers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s v="no backers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s v="no backers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s v="no backers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s v="no backers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s v="no backers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s v="no backers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s v="no backers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s v="no backers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3300000000001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s v="no backers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s v="no backers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s v="no backers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s v="no backers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66699999999999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37999999999999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718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270000000000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8299999999995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109999999999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420000000001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2799999999999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77600000000001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024"/>
    <x v="3"/>
    <s v="radio &amp; podcasts"/>
    <x v="1472"/>
    <d v="2013-10-16T13:01:43"/>
    <x v="4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2600000000002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15800000000003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3400000000001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3300000000001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495900000000006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87200000000001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57699999999999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57799999999995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s v="no backers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s v="no backers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s v="no backers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053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s v="no backers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45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s v="no backers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s v="no backers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3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1099999999998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35899999999995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4900000000003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59899999999993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37700000000001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0500000000002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799999999996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3699999999994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400000000001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1510000000000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75700000000003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79100000000001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090000000000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430000000001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03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1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0730000000000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2969999999999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56899999999993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269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468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3920000000001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400000000000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856999999999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15399999999997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3929999999999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2099999999998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3799999999997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66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1999999999997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3799999999999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16299999999998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0800000000003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05100000000004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4499999999999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154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75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73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4899999999997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0819999999999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s v="no backers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s v="no backers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00000000001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28599999999999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s v="no backers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875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s v="no backers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s v="no backers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s v="no backers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16699999999999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66700000000001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s v="no backers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08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310000000000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s v="no backers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69199999999998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99999999999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3299999999994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3299999999994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7099999999997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s v="no backers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s v="no backers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s v="no backers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s v="no backers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s v="no backers"/>
    <x v="8"/>
    <s v="places"/>
    <x v="1589"/>
    <d v="2015-10-09T23:38:06"/>
    <x v="0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78299999999997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s v="no backers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s v="no backers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s v="no backers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77799999999999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25499999999998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3099999999999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88699999999997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29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09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2970000000000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8539999999999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26099999999997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4600000000003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4100000000001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38499999999999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88299999999998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2400000000004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69399999999999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03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039999999999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56500000000005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0600000000005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380000000001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46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19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3699999999998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899999999997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75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53700000000003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06299999999999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256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89400000000003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8000000000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25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29699999999994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3200000000002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00000000002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67100000000002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00000000003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349999999999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46899999999994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4200000000002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261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1099999999999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89300000000003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68800000000002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142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4300000000002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41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45800000000001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33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034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49500000000003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3300000000001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11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78200000000004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3549999999999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45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57000000000001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0799999999997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597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4499999999994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08699999999999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49000000000001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3700000000002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3200000000003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47799999999998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16499999999999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1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379999999999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4900000000001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75100000000006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s v="no backers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3559999999999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28200000000007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29"/>
    <x v="4"/>
    <s v="faith"/>
    <x v="1688"/>
    <d v="2017-04-09T11:49:54"/>
    <x v="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9999999999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2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319999999998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33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87000000000003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s v="no backers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1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s v="no backers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4699999999999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360000000001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s v="no backers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s v="no backers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s v="no backers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s v="no backers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059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44"/>
    <x v="4"/>
    <s v="faith"/>
    <x v="1717"/>
    <d v="2016-04-21T04:00:00"/>
    <x v="2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66700000000001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25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s v="no backers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6669999999999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2200000000001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29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s v="no backers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s v="no backers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s v="no backers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s v="no backers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s v="no backers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66699999999999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s v="no backers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7689999999999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05999999999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25399999999996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139999999999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4199999999999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1680000000001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08799999999999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239999999999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36599999999996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4799999999999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885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88899999999997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8890000000001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8570000000002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1499999999997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7549999999999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7999999999999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99999999999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356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21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69700000000006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s v="no backers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15400000000001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66699999999999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36400000000002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57899999999998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89500000000004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07699999999997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2899999999999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3299999999994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47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0799999999996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1699999999999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2100000000002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26999999999997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240000000000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35200000000002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0690000000000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75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66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353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88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011999999999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09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2999999999999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38299999999999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16800000000006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48600000000002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77799999999999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66699999999994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462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39300000000006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75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25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079999999999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2200000000001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385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08699999999999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s v="no backers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571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s v="no backers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3299999999994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s v="no backers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75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2300000000002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75800000000001"/>
    <x v="4"/>
    <s v="rock"/>
    <x v="1823"/>
    <d v="2012-10-24T16:26:16"/>
    <x v="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9999999998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85400000000004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330000000001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65199999999993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89399999999995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399999999997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66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2729999999999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66700000000002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67499999999998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2199999999999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4600000000006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75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8570000000001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1899999999998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99999999999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0399999999994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26300000000006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083000000000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25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4699999999999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38499999999999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129999999999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430000000000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37599999999998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76800000000006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89499999999997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59999999999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73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25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4199999999997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s v="no backers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375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3300000000001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88200000000001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s v="no backers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18199999999997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158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7700000000001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s v="no backers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s v="no backers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s v="no backers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3300000000001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38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28400000000001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1880000000000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1500000000001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85699999999997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1399999999999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75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1699999999998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4500000000003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28999999999996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58299999999994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69200000000001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99999999999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039999999999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51900000000003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095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1400000000001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1700000000002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0976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5959999999999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370000000001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46999999999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5200000000006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286000000002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8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25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1000000000002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0940000000000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38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26899999999998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89600000000002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3599999999998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52900000000005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200000000003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0400000000001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12500000000006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4500000000004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68999999999998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0299999999998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390000000001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25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387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70099999999996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36000000000007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560000000000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00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12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290000000001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.003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067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04999999999998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05399999999999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450000000001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553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5779999999999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0599999999999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758999999999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249999999997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38499999999993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07699999999994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65699999999998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7000000001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0200000000004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47400000000003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190000000001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040000000001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444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020000000001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784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75700000000002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27500000000006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5590000000002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86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389999999999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89499999999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08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440000000001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39999999999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5969999999999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4399999999998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s v="no backers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875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29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28600000000003"/>
    <x v="8"/>
    <s v="people"/>
    <x v="1987"/>
    <d v="2015-03-01T15:21:16"/>
    <x v="0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66699999999999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s v="no backers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s v="no backers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s v="no backers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s v="no backers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330000000001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430000000000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7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4299999999999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0000000005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0239999999999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19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769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59299999999999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3700000000003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430000000001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7689999999999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06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300000000003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77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01699999999994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2299999999997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888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16899999999998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5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6850000000001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47500000000001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73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369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08999999999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05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07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03900000000002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09649999999999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14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3800000000001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44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47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469999999999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1519999999998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3619999999999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5699999999998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0800000000004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11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069000000000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389999999998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2799999999999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4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3569999999999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264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77800000000005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360000000001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065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329999999999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29899999999995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91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409999999998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094999999999999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21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38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0899999999997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55399999999997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45999999999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47800000000002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0730000000000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653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5.997100000000003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7140000000001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8919999999996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571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3799999999995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1499999999998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119999999998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191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420000000003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4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0859999999999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65900000000001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299999999999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0209999999997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87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4499999999999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09099999999995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0500000000003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2199999999993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01199999999994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857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04300000000003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48499999999997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0200000000003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47199999999998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0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26099999999997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597200000000001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9999999999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139999999999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400000000002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25"/>
    <x v="4"/>
    <s v="indie rock"/>
    <x v="2098"/>
    <d v="2012-03-08T02:43:55"/>
    <x v="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1700000000001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04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773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99999999997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17400000000006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099999999999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27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49299999999997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895300000000006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2500000000001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15800000000003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15400000000001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8100000000002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220000000000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27799999999999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5650000000001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571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2900000000004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0900000000005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28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329999999999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55599999999998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030000000000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66699999999999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2999999999995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3299999999999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33000000000004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66699999999999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2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2499999999999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5974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66700000000001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35699999999999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09100000000002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s v="no backers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3300000000001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169999999999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2099999999998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179999999999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s v="no backers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66699999999999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4740000000002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69499999999998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25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5400000000001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03399999999993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3600000000005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2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3899999999999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25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66699999999994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099999999999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15800000000003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76600000000002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100000000005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3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1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9999999997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46499999999997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68399999999994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49200000000003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57100000000003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7800000000006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3600000000002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1300000000002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66299999999998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4510000000001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450000000001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56600000000002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0399999999998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5639999999999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25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8399999999997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0700000000002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477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03899999999997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0400000000002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06800000000007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1300000000001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4399999999995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012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28099999999998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35399999999999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6689999999999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01400000000001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00000000001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35300000000002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3300000000001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66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0279999999999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796700000000001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25399999999999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0600000000001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2900000000001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2200000000001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45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1100000000003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04299999999998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197200000000002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45300000000006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79650000000001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0300000000003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0100000000002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1800000000005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255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498000000000001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26600000000001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1100000000001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02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00000000003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8500000000001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16199999999999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25600000000006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599999999994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2999999999996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1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24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65299999999998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999999999999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.003399999999999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75299999999997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2300000000002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2600000000002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280000000000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16699999999997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169999999998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08700000000002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3700000000006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14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01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2299999999999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036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35900000000007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29760000000000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05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3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42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7600000000003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2899999999998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7870000000001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25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460000000000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16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4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0799999999999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6199999999999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0200000000000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50600000000003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46700000000004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2400000000001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78400000000002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25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396900000000002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00000000003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329999999999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4599999999998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15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886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429999999999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3900000000001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27599999999997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6510000000001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0699999999997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4100000000001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1460000000000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059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65500000000006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47400000000002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140000000001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357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429999999999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59800000000001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76499999999997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1700000000004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69200000000001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078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85600000000001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36800000000002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496899999999997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17500000000003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6500000000005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096199999999996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2000000000003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.000100000000003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2800000000002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78099999999999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1999999999996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9999999999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4999999999998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0999999999999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4899999999998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1300000000002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1800000000001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99999999999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3200000000002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3600000000001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264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5400000000001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02799999999993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26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6569999999999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23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04599999999998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439999999999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45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3199999999997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01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s v="no backers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s v="no backers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s v="no backers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s v="no backers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s v="no backers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28599999999999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s v="no backers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s v="no backers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s v="no backers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s v="no backers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s v="no backers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s v="no backers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s v="no backers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s v="no backers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s v="no backers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07399999999996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57100000000003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s v="no backers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s v="no backers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s v="no backers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2499999999996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s v="no backers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s v="no backers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s v="no backers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33300000000001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2859999999999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14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s v="no backers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75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s v="no backers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s v="no backers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s v="no backers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s v="no backers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s v="no backers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s v="no backers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s v="no backers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3300000000001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33300000000001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s v="no backers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25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66700000000006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s v="no backers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3300000000001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s v="no backers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32999999999995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4599999999999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3300000000001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s v="no backers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s v="no backers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2200000000001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4400000000002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s v="no backers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s v="no backers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s v="no backers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s v="no backers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29399999999998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2700000000004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347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09799999999997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0399999999995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66700000000006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1400000000002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77799999999999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399999999999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6989999999999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68699999999995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077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25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5810000000001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2499999999997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766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853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3300000000006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0400000000002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4399999999999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0800000000001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00000000002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581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1400000000003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13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56700000000001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100000000002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03999999999996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9999999997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369999999999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0999999999998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03999999999999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15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39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06000000000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1499999999999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2100000000002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01200000000003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65900000000003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66700000000001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3699999999997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46200000000002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375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99999999999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2199999999997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48199999999999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488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110000000000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76499999999997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483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2899999999997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s v="no backers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s v="no backers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s v="no backers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s v="no backers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s v="no backers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430000000000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s v="no backers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s v="no backers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s v="no backers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s v="no backers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45499999999997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s v="no backers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s v="no backers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170000000001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20000000001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3799999999997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093000000000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25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0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35200000000003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2800000000001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28900000000004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560000000000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3299999999994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294000000000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69999999999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31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153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070000000000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0299999999997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69199999999998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7689999999999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3859999999999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2799999999995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3799999999997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4000000000003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220000000001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1600000000001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19600000000003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3299999999998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85100000000003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29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17599999999999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1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1099999999993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s v="no backers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s v="no backers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s v="no backers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s v="no backers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s v="no backers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s v="no backers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s v="no backers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s v="no backers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s v="no backers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s v="no backers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s v="no backers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3300000000001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1800000000003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s v="no backers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330000000001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25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s v="no backers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s v="no backers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2599999999998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780000000001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2899999999999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39999999999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3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00700000000001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2499999999994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3300000000003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65699999999998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4199999999999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49700000000007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27599999999998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34999999999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58499999999998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02899999999994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2199999999997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139999999998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059999999999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088000000000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5975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2987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71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39499999999998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58100000000003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14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42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0499999999999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89999999999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55599999999998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095199999999998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87699999999997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85500000000005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04800000000002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00499999999997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999999999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1500000000001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430000000000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00000000001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2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s v="no backers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250000000001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80800000000002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04299999999998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66200000000003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66699999999999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3300000000001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35000000000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4499999999996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2899999999995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2100000000003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18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77600000000007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5799999999999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385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695700000000002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2769999999999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2200000000001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4300000000001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3300000000001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1899999999997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17000000000004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199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3799999999995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5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15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s v="no backers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s v="no backers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857000000000003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269999999999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3299999999999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66699999999999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0499999999996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577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050000000000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s v="no backers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400000000002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4620000000001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220000000004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140000000001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75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489999999999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7499999999997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4300000000001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479999999999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149999999999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452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1500000000001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.0014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3800000000003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1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0499999999999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87699999999995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7969999999999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37699999999995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6994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99999999997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4099999999994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88600000000005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02999999999997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49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4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999999999996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29600000000005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652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17900000000003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0270000000005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1800000000001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030000000001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01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17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210000000001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330000000002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04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5299999999999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1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s v="no backers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45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346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57899999999998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s v="no backers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s v="no backers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8569999999999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s v="no backers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00000000001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5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s v="no backers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s v="no backers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3299999999999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0600000000001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09850000000000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s v="no backers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s v="no backers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46200000000003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2200000000001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66700000000006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s v="no backers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700000000006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0499999999998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099999999993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59200000000001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08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5829999999999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7879999999999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142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66700000000006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23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57600000000005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4800000000002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59499999999997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199999999998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0800000000002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4400000000002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4699999999995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4400000000002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00000000001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76800000000003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047999999999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56099999999999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260000000000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3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09600000000002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30000000000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0199999999999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99999999998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099999999999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4599999999999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00000000001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99999999999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000000000009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66699999999999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4300000000002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11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652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09299999999993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39499999999997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30000000001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46200000000003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89399999999999"/>
    <x v="1"/>
    <s v="plays"/>
    <x v="2832"/>
    <d v="2014-11-23T22:00:00"/>
    <x v="3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4300000000006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899999999997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1820000000000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0899999999998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9999999999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36999999999999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065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99999999999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s v="no backers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s v="no backers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66699999999999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s v="no backers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s v="no backers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3300000000001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310000000000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s v="no backers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3299999999999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s v="no backers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8569999999999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3300000000001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s v="no backers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55599999999998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99999999999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33300000000001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3299999999999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s v="no backers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2930000000001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299999999994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3099999999998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s v="no backers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25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3299999999994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32999999999999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s v="no backers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329999999999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1699999999997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s v="no backers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s v="no backers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71399999999997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1799999999999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s v="no backers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3300000000001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330000000001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3300000000001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s v="no backers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2860000000002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88200000000001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142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2860000000000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76899999999995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6669999999999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430000000000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55599999999998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15400000000001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299999999994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02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18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29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99999999999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339999999999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42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299999999994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36800000000002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4100000000001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99999999999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38499999999999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100000000002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3599999999998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188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42400000000004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277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s v="no backers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s v="no backers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1500000000001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667000000000001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s v="no backers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65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25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6669999999999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s v="no backers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3299999999994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s v="no backers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s v="no backers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s v="no backers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060000000001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229999999999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3099999999998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3399999999995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2539999999999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99999999999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88200000000001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0000000004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489999999999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119999999999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485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99999999999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5000000000005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14000000000006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66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875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174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5830000000001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4900000000003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1500000000002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3830000000001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26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46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430000000000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170000000001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30000000000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6.997299999999996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40000000002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08600000000007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4400000000001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0899999999998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75300000000001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2890000000000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4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110000000001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7719999999999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3000000000001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2940000000001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0969999999999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66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08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89840000000001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1799999999996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15999999999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4800000000001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7780000000001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64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0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6460000000000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6669999999999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89300000000003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097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70000000001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697800000000001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0340000000000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5859999999999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48900000000003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366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040000000001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4300000000003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886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00899999999999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25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2200000000001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0399999999995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857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26300000000006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409999999999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08999999999995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15999999999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4830000000002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13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74100000000001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700000000006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28599999999999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3299999999999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s v="no backers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s v="no backers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s v="no backers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3300000000001"/>
    <x v="1"/>
    <s v="spaces"/>
    <x v="3060"/>
    <d v="2015-09-28T06:35:34"/>
    <x v="0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s v="no backers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1200000000002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1699999999999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28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667000000002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2900000000001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75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07699999999997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2899999999997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33000000000004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66699999999999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7780000000001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430000000000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s v="no backers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66699999999999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3299999999994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77799999999999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66699999999999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88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21999999999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4400000000002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2399999999998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2940000000000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8569999999999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3300000000001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1099999999993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385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3299999999997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0999999999995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620000000002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4199999999997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053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8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030000000001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s v="no backers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0459999999999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s v="no backers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76499999999997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s v="no backers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3929999999999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2900000000001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45500000000001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s v="no backers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s v="no backers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330000000001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s v="no backers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209999999999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1100000000003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400000000001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290000000001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0999999999997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3899999999998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68299999999996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09399999999999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130000000000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600000000007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08699999999999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04199999999997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57899999999998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054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0199999999996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44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15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095199999999998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00899999999999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3599999999998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01600000000002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1970000000000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102599999999995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0299999999998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2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30000000000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2699999999999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48999999999999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25599999999997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35800000000006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3299999999999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3300000000001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682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3500000000003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174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99999999999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430000000000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91799999999998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210000000002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s v="no backers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58300000000001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s v="no backers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76900000000002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66699999999999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07500000000003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99999999999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s v="no backers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s v="no backers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3299999999994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098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58000000000001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329999999999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1099999999995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3399999999998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085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389999999999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189999999999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1399999999998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0190000000000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87000000000003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210000000001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290000000002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0599999999998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2899999999997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78399999999999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299999999999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87200000000001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3800000000001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16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797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16200000000001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1500000000001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76999999999995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19199999999996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04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0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62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0099999999998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01700000000002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35299999999995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88600000000001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5100000000001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32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69599999999998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25900000000001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26899999999999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298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75000000000001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79499999999996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25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869999999999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1500000000003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99999999999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139999999999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3400000000001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381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21899999999999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3099999999995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340000000000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376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00000000002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25200000000002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77100000000003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99999999997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300000000002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034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140000000001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2599999999998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66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29399999999995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063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700000000006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17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37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799999999999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85199999999995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3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399999999995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37100000000001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084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66699999999999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430000000000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66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85700000000006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3300000000001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67000000000002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78700000000003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16999999999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3300000000001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0499999999997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85700000000003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03699999999998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87699999999998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3869999999999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2199999999998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4499999999994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68999999999999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38200000000002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77400000000003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4400000000002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400000000002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219999999999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389999999999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07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45500000000001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780000000001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3099999999998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01400000000002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99999999994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2999999999999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219999999999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19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99999999999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29399999999995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4819999999999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1699999999999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789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9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5100000000002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3900000000003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25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66700000000006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0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22800000000001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14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66700000000006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1099999999993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33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3300000000001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5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4100000000001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26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2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26500000000004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077000000000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389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9999999999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66699999999999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78299999999997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03699999999998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3100000000005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77799999999999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3300000000001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3299999999994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0800000000002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9999999999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053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86999999999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05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2599999999998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2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08299999999994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2199999999993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66700000000006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0300000000001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499999999996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140000000001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7740000000001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8200000000004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00000000002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99999999999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6819999999999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2899999999997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66700000000001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53800000000007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65200000000001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294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5759999999999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87899999999993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9999999999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0000000001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3499999999999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08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0099999999999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28599999999999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75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6669999999999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0000000001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60000000000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8200000000004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00000000001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66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77999999999999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3600000000003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695700000000002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99999999999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429999999999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2199999999993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76300000000006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80000000002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0920000000000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41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26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100000000003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430000000000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49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27399999999997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47400000000002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081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700000000006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140000000001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85600000000002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57600000000002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1200000000003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2200000000001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099999999994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2200000000001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200000000001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25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054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139999999999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6959999999999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875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1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36999999999999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27799999999999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99999999999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9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4200000000004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2700000000002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00000000001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0800000000001"/>
    <x v="1"/>
    <s v="plays"/>
    <x v="3466"/>
    <d v="2016-04-19T23:27:30"/>
    <x v="2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10000000000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289999999998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396799999999999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99999999999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667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39099999999993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0000000001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99999999998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0800000000002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596499999999999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1539999999999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26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75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8569999999999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09099999999995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3300000000001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2899999999997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2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793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3900000000007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2200000000001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2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00000000001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82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46200000000003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8200000000001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38100000000003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8569999999999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095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2399999999997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3199999999998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2799999999999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66700000000006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3300000000001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47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00000000003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0900000000005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6500000000005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69999999999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2999999999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0899999999997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2899999999997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2399999999997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15400000000001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000000000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2500000000000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32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800000000001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08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99999999999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800000000002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296300000000002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75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4300000000002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47799999999999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29400000000001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1799999999999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0800000000002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2900000000002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37900000000002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70000000001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75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0500000000003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763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1539999999999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69999999999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375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0190000000000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.0021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9999999999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7600000000001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9999999999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25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1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07400000000003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29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097999999999999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17600000000003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16700000000006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1599999999999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366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1100000000003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3660000000001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1500000000001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99999999998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38499999999999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7780000000001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3100000000007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5900000000003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30000000000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3000000000001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00000000001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39999999999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25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375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869999999999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8150000000001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07099999999999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58099999999999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4199999999998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99999999998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142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86000000000007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2200000000001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35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2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77799999999999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99999999999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77400000000002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3500000000004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2300000000002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58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99999999999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25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0952000000000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4799999999997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700000000006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6670000000001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3000000000002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3300000000001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3299999999994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4899999999999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39999999999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0600000000005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66000000000003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28599999999997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66200000000003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9999999995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179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87200000000001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4200000000006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00000000006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s v="no backers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140000000001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38700000000003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4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s v="no backers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2899999999997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33300000000001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s v="no backers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s v="no backers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16700000000006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25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110000000003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99999999999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99999999999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35300000000002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09100000000002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2100000000002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2300000000004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17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15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2599999999998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00000000001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3999999999997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4300000000001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41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83300000000001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38600000000001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8400000000001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30000000001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00000000001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75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2799999999998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29000000000005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66699999999999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28400000000002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8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47799999999999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4400000000002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66699999999999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4400000000003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58099999999999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00000000002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0289999999999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599999999996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430000000000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66699999999999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360000000001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600000000001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2399999999997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66699999999999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89700000000001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5240000000001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48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139999999999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600000000005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200000000003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28599999999999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62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2900000000001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6539999999999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21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155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299999999999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16699999999999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1699999999999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24999999999994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4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571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88900000000007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45499999999997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87000000000003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0600000000001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4500000000002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66699999999999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s v="no backers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25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1400000000001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s v="no backers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s v="no backers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s v="no backers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38499999999999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4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66699999999999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330000000001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09999999999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4300000000001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710000000002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38499999999999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0999999999997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03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9999999999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2860000000000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100000000006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99999999998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4299999999999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272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69639999999999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4330000000000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299999999994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100000000003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6969999999999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2300000000002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43000000000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19100000000006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2400000000001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27799999999999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2610000000001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03800000000004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0400000000004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82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460000000000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s v="no backers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s v="no backers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0539999999999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25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3300000000001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s v="no backers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s v="no backers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55599999999998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99999999999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89499999999997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0800000000002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100000000003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180000000001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18100000000004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3500000000003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.000500000000002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39700000000001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3099999999998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3499999999995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1600000000006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00000000004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39999999999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14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61500000000001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0000000001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25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011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5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86000000000003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857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176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1300000000002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99999999999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47099999999998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695700000000002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2599999999998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66700000000006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25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5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160000000000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642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38499999999999"/>
    <x v="1"/>
    <s v="plays"/>
    <x v="3860"/>
    <d v="2014-08-12T15:51:50"/>
    <x v="3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s v="no backers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2860000000000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3299999999998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3299999999999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s v="no backers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s v="no backers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s v="no backers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s v="no backers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0899999999999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2899999999997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s v="no backers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47100000000002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s v="no backers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s v="no backers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s v="no backers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s v="no backers"/>
    <x v="1"/>
    <s v="musical"/>
    <x v="3885"/>
    <d v="2016-05-09T22:49:51"/>
    <x v="2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s v="no backers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430000000000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2899999999997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s v="no backers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379999999999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75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58099999999999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s v="no backers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430000000000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25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66699999999999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38900000000007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66699999999999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s v="no backers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s v="no backers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66700000000001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1799999999999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57100000000003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s v="no backers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s v="no backers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3299999999994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00000000001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3900000000003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s v="no backers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s v="no backers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7689999999999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s v="no backers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s v="no backers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1300000000002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s v="no backers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s v="no backers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25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s v="no backers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25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3300000000001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s v="no backers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09100000000002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66699999999999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66699999999999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75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049999999999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0000000001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s v="no backers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33300000000001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2600000000002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36800000000002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38499999999999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15399999999999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s v="no backers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35299999999999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s v="no backers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3300000000001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1399999999997"/>
    <x v="1"/>
    <s v="plays"/>
    <x v="3999"/>
    <d v="2014-08-31T19:51:49"/>
    <x v="3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57100000000003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2100000000002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s v="no backers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s v="no backers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3300000000001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58399999999999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s v="no backers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s v="no backers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430000000000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s v="no backers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700000000006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s v="no backers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0299999999999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5879999999999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s v="no backers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3300000000001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8000000000002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s v="no backers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15399999999994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s v="no backers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2399999999997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299999999994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66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430000000000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s v="no backers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33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66700000000006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1760000000001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76900000000002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s v="no backers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07699999999997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s v="no backers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s v="no backers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s v="no backers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66699999999999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s v="no backers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66700000000001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s v="no backers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s v="no backers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s v="no backers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s v="no backers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3300000000001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99999999999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8569999999999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330000000001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6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s v="no backers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3299999999999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66700000000001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s v="plays"/>
    <x v="4113"/>
    <d v="2016-01-08T06:34:00"/>
    <x v="0"/>
  </r>
  <r>
    <m/>
    <m/>
    <m/>
    <m/>
    <m/>
    <x v="4"/>
    <x v="21"/>
    <m/>
    <m/>
    <m/>
    <m/>
    <m/>
    <m/>
    <m/>
    <m/>
    <m/>
    <x v="9"/>
    <m/>
    <x v="4114"/>
    <m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PivotTable4" cacheId="2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h="1" x="21"/>
        <item t="default"/>
      </items>
    </pivotField>
    <pivotField showAll="0">
      <items count="15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h="1" x="4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16" hier="-1"/>
    <pageField fld="6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2" cacheId="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 chartFormat="1">
  <location ref="A4:F7" firstHeaderRow="1" firstDataRow="2" firstDataCol="1" rowPageCount="2" colPageCount="1"/>
  <pivotFields count="17">
    <pivotField showAll="0"/>
    <pivotField showAll="0"/>
    <pivotField showAll="0"/>
    <pivotField dataField="1" showAll="0"/>
    <pivotField showAll="0"/>
    <pivotField axis="axisCol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h="1" x="21"/>
        <item t="default"/>
      </items>
    </pivotField>
    <pivotField axis="axisPage" showAll="0">
      <items count="15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  <item x="13"/>
        <item t="default"/>
      </items>
    </pivotField>
    <pivotField showAll="0"/>
    <pivotField showAll="0"/>
    <pivotField showAll="0"/>
    <pivotField showAll="0"/>
    <pivotField showAll="0"/>
    <pivotField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showAll="0"/>
    <pivotField axis="axisRow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7" hier="-1"/>
  </pageFields>
  <dataFields count="1">
    <dataField name="Count of goal" fld="3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8" cacheId="3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 chartFormat="1">
  <location ref="A4:F18" firstHeaderRow="1" firstDataRow="2" firstDataCol="1" rowPageCount="1" colPageCount="1"/>
  <pivotFields count="20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>
      <items count="15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CFD3288-7A21-654D-927D-15ED6BC772B0}" name="PivotTable2" cacheId="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6">
  <location ref="A4:E18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5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E7"/>
  <sheetViews>
    <sheetView tabSelected="1" workbookViewId="0">
      <selection activeCell="A5" sqref="A5:D6"/>
    </sheetView>
  </sheetViews>
  <sheetFormatPr baseColWidth="10" defaultRowHeight="15" x14ac:dyDescent="0.2"/>
  <cols>
    <col min="1" max="1" width="21.83203125" bestFit="1" customWidth="1"/>
    <col min="2" max="2" width="15" customWidth="1"/>
    <col min="3" max="3" width="4" customWidth="1"/>
    <col min="4" max="4" width="9" bestFit="1" customWidth="1"/>
    <col min="5" max="7" width="10.1640625" bestFit="1" customWidth="1"/>
  </cols>
  <sheetData>
    <row r="1" spans="1:5" x14ac:dyDescent="0.2">
      <c r="A1" s="13" t="s">
        <v>8364</v>
      </c>
      <c r="B1" t="s">
        <v>8362</v>
      </c>
    </row>
    <row r="2" spans="1:5" x14ac:dyDescent="0.2">
      <c r="A2" s="13" t="s">
        <v>8222</v>
      </c>
      <c r="B2" t="s">
        <v>8223</v>
      </c>
    </row>
    <row r="4" spans="1:5" x14ac:dyDescent="0.2">
      <c r="A4" s="13" t="s">
        <v>8363</v>
      </c>
      <c r="B4" s="13" t="s">
        <v>8361</v>
      </c>
    </row>
    <row r="5" spans="1:5" x14ac:dyDescent="0.2">
      <c r="A5" s="13" t="s">
        <v>8358</v>
      </c>
      <c r="B5" t="s">
        <v>8220</v>
      </c>
      <c r="C5" t="s">
        <v>8221</v>
      </c>
      <c r="D5" t="s">
        <v>8218</v>
      </c>
      <c r="E5" t="s">
        <v>8359</v>
      </c>
    </row>
    <row r="6" spans="1:5" x14ac:dyDescent="0.2">
      <c r="A6" s="14" t="s">
        <v>8316</v>
      </c>
      <c r="B6" s="15">
        <v>250</v>
      </c>
      <c r="C6" s="15">
        <v>9</v>
      </c>
      <c r="D6" s="15">
        <v>412</v>
      </c>
      <c r="E6" s="15">
        <v>671</v>
      </c>
    </row>
    <row r="7" spans="1:5" x14ac:dyDescent="0.2">
      <c r="A7" s="14" t="s">
        <v>8359</v>
      </c>
      <c r="B7" s="15">
        <v>250</v>
      </c>
      <c r="C7" s="15">
        <v>9</v>
      </c>
      <c r="D7" s="15">
        <v>412</v>
      </c>
      <c r="E7" s="15">
        <v>671</v>
      </c>
    </row>
  </sheetData>
  <pageMargins left="0.75" right="0.75" top="1" bottom="1" header="0.5" footer="0.5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F7"/>
  <sheetViews>
    <sheetView workbookViewId="0">
      <selection activeCell="A5" sqref="A5:E6"/>
    </sheetView>
  </sheetViews>
  <sheetFormatPr baseColWidth="10" defaultRowHeight="15" x14ac:dyDescent="0.2"/>
  <cols>
    <col min="1" max="1" width="12.5" customWidth="1"/>
    <col min="2" max="2" width="15" customWidth="1"/>
    <col min="3" max="3" width="5.5" customWidth="1"/>
    <col min="4" max="4" width="4" customWidth="1"/>
    <col min="5" max="5" width="9" customWidth="1"/>
    <col min="6" max="7" width="10.1640625" customWidth="1"/>
    <col min="8" max="8" width="11.5" bestFit="1" customWidth="1"/>
    <col min="9" max="9" width="29.1640625" bestFit="1" customWidth="1"/>
    <col min="10" max="10" width="11.5" bestFit="1" customWidth="1"/>
    <col min="11" max="11" width="29.1640625" bestFit="1" customWidth="1"/>
    <col min="12" max="12" width="15.83203125" bestFit="1" customWidth="1"/>
    <col min="13" max="13" width="33.5" bestFit="1" customWidth="1"/>
  </cols>
  <sheetData>
    <row r="1" spans="1:6" x14ac:dyDescent="0.2">
      <c r="A1" s="13" t="s">
        <v>8222</v>
      </c>
      <c r="B1" t="s">
        <v>8223</v>
      </c>
    </row>
    <row r="2" spans="1:6" x14ac:dyDescent="0.2">
      <c r="A2" s="13" t="s">
        <v>8244</v>
      </c>
      <c r="B2" t="s">
        <v>8362</v>
      </c>
    </row>
    <row r="4" spans="1:6" x14ac:dyDescent="0.2">
      <c r="A4" s="13" t="s">
        <v>8360</v>
      </c>
      <c r="B4" s="13" t="s">
        <v>8361</v>
      </c>
    </row>
    <row r="5" spans="1:6" x14ac:dyDescent="0.2">
      <c r="A5" s="13" t="s">
        <v>8358</v>
      </c>
      <c r="B5" t="s">
        <v>8219</v>
      </c>
      <c r="C5" t="s">
        <v>8220</v>
      </c>
      <c r="D5" t="s">
        <v>8221</v>
      </c>
      <c r="E5" t="s">
        <v>8218</v>
      </c>
      <c r="F5" t="s">
        <v>8359</v>
      </c>
    </row>
    <row r="6" spans="1:6" x14ac:dyDescent="0.2">
      <c r="A6" s="14" t="s">
        <v>8315</v>
      </c>
      <c r="B6" s="15">
        <v>26</v>
      </c>
      <c r="C6" s="15">
        <v>349</v>
      </c>
      <c r="D6" s="15">
        <v>12</v>
      </c>
      <c r="E6" s="15">
        <v>525</v>
      </c>
      <c r="F6" s="15">
        <v>912</v>
      </c>
    </row>
    <row r="7" spans="1:6" x14ac:dyDescent="0.2">
      <c r="A7" s="14" t="s">
        <v>8359</v>
      </c>
      <c r="B7" s="15">
        <v>26</v>
      </c>
      <c r="C7" s="15">
        <v>349</v>
      </c>
      <c r="D7" s="15">
        <v>12</v>
      </c>
      <c r="E7" s="15">
        <v>525</v>
      </c>
      <c r="F7" s="15">
        <v>912</v>
      </c>
    </row>
  </sheetData>
  <pageMargins left="0.75" right="0.75" top="1" bottom="1" header="0.5" footer="0.5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2:F18"/>
  <sheetViews>
    <sheetView workbookViewId="0">
      <selection activeCell="A2" sqref="A2:E17"/>
    </sheetView>
  </sheetViews>
  <sheetFormatPr baseColWidth="10" defaultRowHeight="15" x14ac:dyDescent="0.2"/>
  <cols>
    <col min="1" max="1" width="21.83203125" bestFit="1" customWidth="1"/>
    <col min="2" max="2" width="15" customWidth="1"/>
    <col min="3" max="3" width="5.5" customWidth="1"/>
    <col min="4" max="4" width="4" bestFit="1" customWidth="1"/>
    <col min="5" max="5" width="9" bestFit="1" customWidth="1"/>
    <col min="6" max="7" width="10.1640625" bestFit="1" customWidth="1"/>
    <col min="8" max="8" width="29.1640625" bestFit="1" customWidth="1"/>
    <col min="9" max="9" width="27.33203125" bestFit="1" customWidth="1"/>
    <col min="10" max="10" width="29.1640625" bestFit="1" customWidth="1"/>
    <col min="11" max="11" width="27.33203125" bestFit="1" customWidth="1"/>
    <col min="12" max="12" width="33.5" bestFit="1" customWidth="1"/>
    <col min="13" max="13" width="31.6640625" bestFit="1" customWidth="1"/>
  </cols>
  <sheetData>
    <row r="2" spans="1:6" x14ac:dyDescent="0.2">
      <c r="A2" s="13" t="s">
        <v>8364</v>
      </c>
      <c r="B2" t="s">
        <v>8315</v>
      </c>
    </row>
    <row r="4" spans="1:6" x14ac:dyDescent="0.2">
      <c r="A4" s="13" t="s">
        <v>8363</v>
      </c>
      <c r="B4" s="13" t="s">
        <v>8361</v>
      </c>
    </row>
    <row r="5" spans="1:6" x14ac:dyDescent="0.2">
      <c r="A5" s="13" t="s">
        <v>8358</v>
      </c>
      <c r="B5" t="s">
        <v>8219</v>
      </c>
      <c r="C5" t="s">
        <v>8220</v>
      </c>
      <c r="D5" t="s">
        <v>8221</v>
      </c>
      <c r="E5" t="s">
        <v>8218</v>
      </c>
      <c r="F5" t="s">
        <v>8359</v>
      </c>
    </row>
    <row r="6" spans="1:6" x14ac:dyDescent="0.2">
      <c r="A6" s="14" t="s">
        <v>8368</v>
      </c>
      <c r="B6" s="15">
        <v>7</v>
      </c>
      <c r="C6" s="15">
        <v>33</v>
      </c>
      <c r="D6" s="15">
        <v>2</v>
      </c>
      <c r="E6" s="15">
        <v>56</v>
      </c>
      <c r="F6" s="15">
        <v>98</v>
      </c>
    </row>
    <row r="7" spans="1:6" x14ac:dyDescent="0.2">
      <c r="A7" s="14" t="s">
        <v>8369</v>
      </c>
      <c r="B7" s="15">
        <v>3</v>
      </c>
      <c r="C7" s="15">
        <v>39</v>
      </c>
      <c r="D7" s="15">
        <v>8</v>
      </c>
      <c r="E7" s="15">
        <v>71</v>
      </c>
      <c r="F7" s="15">
        <v>121</v>
      </c>
    </row>
    <row r="8" spans="1:6" x14ac:dyDescent="0.2">
      <c r="A8" s="14" t="s">
        <v>8370</v>
      </c>
      <c r="B8" s="15">
        <v>3</v>
      </c>
      <c r="C8" s="15">
        <v>33</v>
      </c>
      <c r="D8" s="15">
        <v>14</v>
      </c>
      <c r="E8" s="15">
        <v>56</v>
      </c>
      <c r="F8" s="15">
        <v>106</v>
      </c>
    </row>
    <row r="9" spans="1:6" x14ac:dyDescent="0.2">
      <c r="A9" s="14" t="s">
        <v>8371</v>
      </c>
      <c r="B9" s="15">
        <v>2</v>
      </c>
      <c r="C9" s="15">
        <v>40</v>
      </c>
      <c r="D9" s="15"/>
      <c r="E9" s="15">
        <v>71</v>
      </c>
      <c r="F9" s="15">
        <v>113</v>
      </c>
    </row>
    <row r="10" spans="1:6" x14ac:dyDescent="0.2">
      <c r="A10" s="14" t="s">
        <v>8372</v>
      </c>
      <c r="B10" s="15">
        <v>3</v>
      </c>
      <c r="C10" s="15">
        <v>52</v>
      </c>
      <c r="D10" s="15"/>
      <c r="E10" s="15">
        <v>111</v>
      </c>
      <c r="F10" s="15">
        <v>166</v>
      </c>
    </row>
    <row r="11" spans="1:6" x14ac:dyDescent="0.2">
      <c r="A11" s="14" t="s">
        <v>8373</v>
      </c>
      <c r="B11" s="15">
        <v>4</v>
      </c>
      <c r="C11" s="15">
        <v>49</v>
      </c>
      <c r="D11" s="15"/>
      <c r="E11" s="15">
        <v>100</v>
      </c>
      <c r="F11" s="15">
        <v>153</v>
      </c>
    </row>
    <row r="12" spans="1:6" x14ac:dyDescent="0.2">
      <c r="A12" s="14" t="s">
        <v>8374</v>
      </c>
      <c r="B12" s="15">
        <v>1</v>
      </c>
      <c r="C12" s="15">
        <v>50</v>
      </c>
      <c r="D12" s="15"/>
      <c r="E12" s="15">
        <v>87</v>
      </c>
      <c r="F12" s="15">
        <v>138</v>
      </c>
    </row>
    <row r="13" spans="1:6" x14ac:dyDescent="0.2">
      <c r="A13" s="14" t="s">
        <v>8375</v>
      </c>
      <c r="B13" s="15">
        <v>4</v>
      </c>
      <c r="C13" s="15">
        <v>47</v>
      </c>
      <c r="D13" s="15"/>
      <c r="E13" s="15">
        <v>72</v>
      </c>
      <c r="F13" s="15">
        <v>123</v>
      </c>
    </row>
    <row r="14" spans="1:6" x14ac:dyDescent="0.2">
      <c r="A14" s="14" t="s">
        <v>8376</v>
      </c>
      <c r="B14" s="15">
        <v>4</v>
      </c>
      <c r="C14" s="15">
        <v>34</v>
      </c>
      <c r="D14" s="15"/>
      <c r="E14" s="15">
        <v>59</v>
      </c>
      <c r="F14" s="15">
        <v>97</v>
      </c>
    </row>
    <row r="15" spans="1:6" x14ac:dyDescent="0.2">
      <c r="A15" s="14" t="s">
        <v>8377</v>
      </c>
      <c r="B15" s="15"/>
      <c r="C15" s="15">
        <v>50</v>
      </c>
      <c r="D15" s="15"/>
      <c r="E15" s="15">
        <v>65</v>
      </c>
      <c r="F15" s="15">
        <v>115</v>
      </c>
    </row>
    <row r="16" spans="1:6" x14ac:dyDescent="0.2">
      <c r="A16" s="14" t="s">
        <v>8378</v>
      </c>
      <c r="B16" s="15">
        <v>3</v>
      </c>
      <c r="C16" s="15">
        <v>31</v>
      </c>
      <c r="D16" s="15"/>
      <c r="E16" s="15">
        <v>54</v>
      </c>
      <c r="F16" s="15">
        <v>88</v>
      </c>
    </row>
    <row r="17" spans="1:6" x14ac:dyDescent="0.2">
      <c r="A17" s="14" t="s">
        <v>8379</v>
      </c>
      <c r="B17" s="15">
        <v>3</v>
      </c>
      <c r="C17" s="15">
        <v>35</v>
      </c>
      <c r="D17" s="15"/>
      <c r="E17" s="15">
        <v>37</v>
      </c>
      <c r="F17" s="15">
        <v>75</v>
      </c>
    </row>
    <row r="18" spans="1:6" x14ac:dyDescent="0.2">
      <c r="A18" s="14" t="s">
        <v>8359</v>
      </c>
      <c r="B18" s="15">
        <v>37</v>
      </c>
      <c r="C18" s="15">
        <v>493</v>
      </c>
      <c r="D18" s="15">
        <v>24</v>
      </c>
      <c r="E18" s="15">
        <v>839</v>
      </c>
      <c r="F18" s="15">
        <v>1393</v>
      </c>
    </row>
  </sheetData>
  <pageMargins left="0.75" right="0.75" top="1" bottom="1" header="0.5" footer="0.5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A99E80-2229-BD49-A1E2-A24EECA10313}">
  <sheetPr codeName="Sheet11"/>
  <dimension ref="A1:I25"/>
  <sheetViews>
    <sheetView workbookViewId="0">
      <selection activeCell="J19" sqref="J19"/>
    </sheetView>
  </sheetViews>
  <sheetFormatPr baseColWidth="10" defaultRowHeight="15" x14ac:dyDescent="0.2"/>
  <cols>
    <col min="1" max="1" width="16.6640625" bestFit="1" customWidth="1"/>
    <col min="2" max="2" width="17.33203125" bestFit="1" customWidth="1"/>
    <col min="3" max="3" width="12.1640625" bestFit="1" customWidth="1"/>
    <col min="4" max="4" width="14.5" bestFit="1" customWidth="1"/>
    <col min="5" max="5" width="11.5" bestFit="1" customWidth="1"/>
    <col min="6" max="6" width="17.6640625" bestFit="1" customWidth="1"/>
    <col min="7" max="7" width="14.33203125" bestFit="1" customWidth="1"/>
    <col min="8" max="8" width="16.83203125" bestFit="1" customWidth="1"/>
  </cols>
  <sheetData>
    <row r="1" spans="1:8" x14ac:dyDescent="0.2">
      <c r="A1" t="s">
        <v>8393</v>
      </c>
      <c r="B1" t="s">
        <v>8396</v>
      </c>
      <c r="C1" t="s">
        <v>8397</v>
      </c>
      <c r="D1" t="s">
        <v>8398</v>
      </c>
      <c r="E1" t="s">
        <v>8399</v>
      </c>
      <c r="F1" t="s">
        <v>8400</v>
      </c>
      <c r="G1" t="s">
        <v>8401</v>
      </c>
      <c r="H1" t="s">
        <v>8402</v>
      </c>
    </row>
    <row r="2" spans="1:8" x14ac:dyDescent="0.2">
      <c r="A2" t="s">
        <v>8403</v>
      </c>
      <c r="B2">
        <f>COUNTIFS(Kickstarter!$D:$D, "&lt;1000",Kickstarter!$F:$F, "successful", Kickstarter!$R:$R,"plays")</f>
        <v>141</v>
      </c>
      <c r="C2">
        <f>COUNTIFS(Kickstarter!$D:$D, "&lt;1000",Kickstarter!$F:$F, "Failed", Kickstarter!$R:$R,"plays")</f>
        <v>45</v>
      </c>
      <c r="D2">
        <f>COUNTIFS(Kickstarter!$D:$D, "&lt;1000",Kickstarter!$F:$F, "canceled", Kickstarter!$R:$R,"plays")</f>
        <v>0</v>
      </c>
      <c r="E2">
        <f>SUM(B2:D2)</f>
        <v>186</v>
      </c>
      <c r="F2" s="20">
        <f>B2/($E2)</f>
        <v>0.75806451612903225</v>
      </c>
      <c r="G2" s="20">
        <f>C2/($E2)</f>
        <v>0.24193548387096775</v>
      </c>
      <c r="H2" s="20">
        <f>D2/($E2)</f>
        <v>0</v>
      </c>
    </row>
    <row r="3" spans="1:8" x14ac:dyDescent="0.2">
      <c r="A3" t="s">
        <v>8404</v>
      </c>
      <c r="B3">
        <f>COUNTIFS(Kickstarter!$D:$D,"&gt;=1000",Kickstarter!$D:$D,"&lt;4999",Kickstarter!$F:$F,"successful",Kickstarter!$R:$R,"plays")</f>
        <v>387</v>
      </c>
      <c r="C3">
        <f>COUNTIFS(Kickstarter!$D:$D,"&gt;=1000",Kickstarter!$D:$D,"&lt;4999",Kickstarter!$F:$F,"Failed",Kickstarter!$R:$R,"plays")</f>
        <v>146</v>
      </c>
      <c r="D3">
        <f>COUNTIFS(Kickstarter!$D:$D,"&gt;=1000",Kickstarter!$D:$D,"&lt;4999",Kickstarter!$F:$F,"canceled",Kickstarter!$R:$R,"plays")</f>
        <v>0</v>
      </c>
      <c r="E3">
        <f t="shared" ref="E3:E13" si="0">SUM(B3:D3)</f>
        <v>533</v>
      </c>
      <c r="F3" s="20">
        <f t="shared" ref="F3:F13" si="1">B3/($E3)</f>
        <v>0.726078799249531</v>
      </c>
      <c r="G3" s="20">
        <f t="shared" ref="G3:G13" si="2">C3/($E3)</f>
        <v>0.27392120075046905</v>
      </c>
      <c r="H3" s="20">
        <f t="shared" ref="H3:H13" si="3">D3/($E3)</f>
        <v>0</v>
      </c>
    </row>
    <row r="4" spans="1:8" x14ac:dyDescent="0.2">
      <c r="A4" t="s">
        <v>8405</v>
      </c>
      <c r="B4">
        <f>COUNTIFS(Kickstarter!$D:$D,"&gt;=5000",Kickstarter!$D:$D,"&lt;9999",Kickstarter!$F:$F,"successful",Kickstarter!$R:$R,"plays")</f>
        <v>93</v>
      </c>
      <c r="C4">
        <f>COUNTIFS(Kickstarter!$D:$D,"&gt;=5000",Kickstarter!$D:$D,"&lt;9999",Kickstarter!$F:$F,"Failed",Kickstarter!$R:$R,"plays")</f>
        <v>76</v>
      </c>
      <c r="D4">
        <f>COUNTIFS(Kickstarter!$D:$D,"&gt;=5000",Kickstarter!$D:$D,"&lt;9999",Kickstarter!$F:$F,"canceled",Kickstarter!$R:$R,"plays")</f>
        <v>0</v>
      </c>
      <c r="E4">
        <f t="shared" si="0"/>
        <v>169</v>
      </c>
      <c r="F4" s="20">
        <f t="shared" si="1"/>
        <v>0.55029585798816572</v>
      </c>
      <c r="G4" s="20">
        <f t="shared" si="2"/>
        <v>0.44970414201183434</v>
      </c>
      <c r="H4" s="20">
        <f t="shared" si="3"/>
        <v>0</v>
      </c>
    </row>
    <row r="5" spans="1:8" x14ac:dyDescent="0.2">
      <c r="A5" t="s">
        <v>8406</v>
      </c>
      <c r="B5">
        <f>COUNTIFS(Kickstarter!$D:$D,"&gt;=10000",Kickstarter!$D:$D,"&lt;14999",Kickstarter!$F:$F,"successful",Kickstarter!$R:$R,"plays")</f>
        <v>39</v>
      </c>
      <c r="C5">
        <f>COUNTIFS(Kickstarter!$D:$D,"&gt;=10000",Kickstarter!$D:$D,"&lt;14999",Kickstarter!$F:$F,"Failed",Kickstarter!$R:$R,"plays")</f>
        <v>33</v>
      </c>
      <c r="D5">
        <f>COUNTIFS(Kickstarter!$D:$D,"&gt;=10000",Kickstarter!$D:$D,"&lt;14999",Kickstarter!$F:$F,"canceled",Kickstarter!$R:$R,"plays")</f>
        <v>0</v>
      </c>
      <c r="E5">
        <f t="shared" si="0"/>
        <v>72</v>
      </c>
      <c r="F5" s="20">
        <f t="shared" si="1"/>
        <v>0.54166666666666663</v>
      </c>
      <c r="G5" s="20">
        <f t="shared" si="2"/>
        <v>0.45833333333333331</v>
      </c>
      <c r="H5" s="20">
        <f t="shared" si="3"/>
        <v>0</v>
      </c>
    </row>
    <row r="6" spans="1:8" x14ac:dyDescent="0.2">
      <c r="A6" t="s">
        <v>8407</v>
      </c>
      <c r="B6">
        <f>COUNTIFS(Kickstarter!$D:$D,"&gt;=15000",Kickstarter!$D:$D,"&lt;19999",Kickstarter!$F:$F,"successful",Kickstarter!$R:$R,"plays")</f>
        <v>12</v>
      </c>
      <c r="C6">
        <f>COUNTIFS(Kickstarter!$D:$D,"&gt;=15000",Kickstarter!$D:$D,"&lt;19999",Kickstarter!$F:$F,"Failed",Kickstarter!$R:$R,"plays")</f>
        <v>12</v>
      </c>
      <c r="D6">
        <f>COUNTIFS(Kickstarter!$D:$D,"&gt;=15000",Kickstarter!$D:$D,"&lt;19999",Kickstarter!$F:$F,"canceled",Kickstarter!$R:$R,"plays")</f>
        <v>0</v>
      </c>
      <c r="E6">
        <f t="shared" si="0"/>
        <v>24</v>
      </c>
      <c r="F6" s="20">
        <f t="shared" si="1"/>
        <v>0.5</v>
      </c>
      <c r="G6" s="20">
        <f t="shared" si="2"/>
        <v>0.5</v>
      </c>
      <c r="H6" s="20">
        <f t="shared" si="3"/>
        <v>0</v>
      </c>
    </row>
    <row r="7" spans="1:8" x14ac:dyDescent="0.2">
      <c r="A7" t="s">
        <v>8408</v>
      </c>
      <c r="B7">
        <f>COUNTIFS(Kickstarter!$D:$D,"&gt;=20000",Kickstarter!$D:$D,"&lt;24999",Kickstarter!$F:$F,"successful",Kickstarter!$R:$R,"plays")</f>
        <v>9</v>
      </c>
      <c r="C7">
        <f>COUNTIFS(Kickstarter!$D:$D,"&gt;=20000",Kickstarter!$D:$D,"&lt;24999",Kickstarter!$F:$F,"Failed",Kickstarter!$R:$R,"plays")</f>
        <v>11</v>
      </c>
      <c r="D7">
        <f>COUNTIFS(Kickstarter!$D:$D,"&gt;=20000",Kickstarter!$D:$D,"&lt;24999",Kickstarter!$F:$F,"canceled",Kickstarter!$R:$R,"plays")</f>
        <v>0</v>
      </c>
      <c r="E7">
        <f t="shared" si="0"/>
        <v>20</v>
      </c>
      <c r="F7" s="20">
        <f t="shared" si="1"/>
        <v>0.45</v>
      </c>
      <c r="G7" s="20">
        <f t="shared" si="2"/>
        <v>0.55000000000000004</v>
      </c>
      <c r="H7" s="20">
        <f t="shared" si="3"/>
        <v>0</v>
      </c>
    </row>
    <row r="8" spans="1:8" x14ac:dyDescent="0.2">
      <c r="A8" t="s">
        <v>8409</v>
      </c>
      <c r="B8">
        <f>COUNTIFS(Kickstarter!$D:$D,"&gt;=25000",Kickstarter!$D:$D,"&lt;29999",Kickstarter!$F:$F,"successful",Kickstarter!$R:$R,"plays")</f>
        <v>1</v>
      </c>
      <c r="C8">
        <f>COUNTIFS(Kickstarter!$D:$D,"&gt;=25000",Kickstarter!$D:$D,"&lt;29999",Kickstarter!$F:$F,"Failed",Kickstarter!$R:$R,"plays")</f>
        <v>4</v>
      </c>
      <c r="D8">
        <f>COUNTIFS(Kickstarter!$D:$D,"&gt;=25000",Kickstarter!$D:$D,"&lt;29999",Kickstarter!$F:$F,"canceled",Kickstarter!$R:$R,"plays")</f>
        <v>0</v>
      </c>
      <c r="E8">
        <f t="shared" si="0"/>
        <v>5</v>
      </c>
      <c r="F8" s="20">
        <f t="shared" si="1"/>
        <v>0.2</v>
      </c>
      <c r="G8" s="20">
        <f t="shared" si="2"/>
        <v>0.8</v>
      </c>
      <c r="H8" s="20">
        <f t="shared" si="3"/>
        <v>0</v>
      </c>
    </row>
    <row r="9" spans="1:8" x14ac:dyDescent="0.2">
      <c r="A9" t="s">
        <v>8410</v>
      </c>
      <c r="B9">
        <f>COUNTIFS(Kickstarter!$D:$D,"&gt;=30000",Kickstarter!D:$D,"&lt;34999",Kickstarter!$F:$F,"successful",Kickstarter!$R:$R,"plays")</f>
        <v>3</v>
      </c>
      <c r="C9">
        <f>COUNTIFS(Kickstarter!$D:$D,"&gt;=30000",Kickstarter!$D:D,"&lt;34999",Kickstarter!$F:$F,"Failed",Kickstarter!$R:$R,"plays")</f>
        <v>8</v>
      </c>
      <c r="D9">
        <f>COUNTIFS(Kickstarter!$D:$D,"&gt;=30000",Kickstarter!$D:D,"&lt;34999",Kickstarter!$F:$F,"canceled",Kickstarter!$R:$R,"plays")</f>
        <v>0</v>
      </c>
      <c r="E9">
        <f t="shared" si="0"/>
        <v>11</v>
      </c>
      <c r="F9" s="20">
        <f t="shared" si="1"/>
        <v>0.27272727272727271</v>
      </c>
      <c r="G9" s="20">
        <f t="shared" si="2"/>
        <v>0.72727272727272729</v>
      </c>
      <c r="H9" s="20">
        <f t="shared" si="3"/>
        <v>0</v>
      </c>
    </row>
    <row r="10" spans="1:8" x14ac:dyDescent="0.2">
      <c r="A10" t="s">
        <v>8411</v>
      </c>
      <c r="B10">
        <f>COUNTIFS(Kickstarter!$D:$D,"&gt;=35000",Kickstarter!$D:$D,"&lt;39999",Kickstarter!$F:$F,"successful",Kickstarter!$R:$R,"plays")</f>
        <v>4</v>
      </c>
      <c r="C10">
        <f>COUNTIFS(Kickstarter!$D:$D,"&gt;=35000",Kickstarter!$D:$D,"&lt;39999",Kickstarter!$F:$F,"Failed",Kickstarter!$R:$R,"plays")</f>
        <v>2</v>
      </c>
      <c r="D10">
        <f>COUNTIFS(Kickstarter!$D:$D,"&gt;=35000",Kickstarter!$D:$D,"&lt;39999",Kickstarter!$F:$F,"canceled",Kickstarter!$R:$R,"plays")</f>
        <v>0</v>
      </c>
      <c r="E10">
        <f t="shared" si="0"/>
        <v>6</v>
      </c>
      <c r="F10" s="20">
        <f t="shared" si="1"/>
        <v>0.66666666666666663</v>
      </c>
      <c r="G10" s="20">
        <f t="shared" si="2"/>
        <v>0.33333333333333331</v>
      </c>
      <c r="H10" s="20">
        <f t="shared" si="3"/>
        <v>0</v>
      </c>
    </row>
    <row r="11" spans="1:8" x14ac:dyDescent="0.2">
      <c r="A11" t="s">
        <v>8412</v>
      </c>
      <c r="B11">
        <f>COUNTIFS(Kickstarter!$D:$D,"&gt;=40000",Kickstarter!$D:$D,"&lt;44999",Kickstarter!$F:$F,"successful",Kickstarter!$R:$R,"plays")</f>
        <v>2</v>
      </c>
      <c r="C11">
        <f>COUNTIFS(Kickstarter!$D:$D,"&gt;=40000",Kickstarter!$D:$D,"&lt;44999",Kickstarter!$F:$F,"Failed",Kickstarter!$R:$R,"plays")</f>
        <v>1</v>
      </c>
      <c r="D11">
        <f>COUNTIFS(Kickstarter!$D:$D,"&gt;=40000",Kickstarter!$D:$D,"&lt;44999",Kickstarter!$F:$F,"canceled",Kickstarter!$R:$R,"plays")</f>
        <v>0</v>
      </c>
      <c r="E11">
        <f t="shared" si="0"/>
        <v>3</v>
      </c>
      <c r="F11" s="20">
        <f t="shared" si="1"/>
        <v>0.66666666666666663</v>
      </c>
      <c r="G11" s="20">
        <f t="shared" si="2"/>
        <v>0.33333333333333331</v>
      </c>
      <c r="H11" s="20">
        <f t="shared" si="3"/>
        <v>0</v>
      </c>
    </row>
    <row r="12" spans="1:8" x14ac:dyDescent="0.2">
      <c r="A12" t="s">
        <v>8413</v>
      </c>
      <c r="B12">
        <f>COUNTIFS(Kickstarter!$D:$D,"&gt;=45000",Kickstarter!$D:$D,"&lt;49999",Kickstarter!$F:$F,"successful",Kickstarter!$R:$R,"plays")</f>
        <v>0</v>
      </c>
      <c r="C12">
        <f>COUNTIFS(Kickstarter!$D:$D,"&gt;=45000",Kickstarter!$D:$D,"&lt;49999",Kickstarter!$F:$F,"Failed",Kickstarter!$R:$R,"plays")</f>
        <v>1</v>
      </c>
      <c r="D12">
        <f>COUNTIFS(Kickstarter!$D:$D,"&gt;=45000",Kickstarter!$D:$D,"&lt;49999",Kickstarter!$F:$F,"canceled",Kickstarter!$R:$R,"plays")</f>
        <v>0</v>
      </c>
      <c r="E12">
        <f t="shared" si="0"/>
        <v>1</v>
      </c>
      <c r="F12" s="20">
        <f t="shared" si="1"/>
        <v>0</v>
      </c>
      <c r="G12" s="20">
        <f t="shared" si="2"/>
        <v>1</v>
      </c>
      <c r="H12" s="20">
        <f t="shared" si="3"/>
        <v>0</v>
      </c>
    </row>
    <row r="13" spans="1:8" x14ac:dyDescent="0.2">
      <c r="A13" t="s">
        <v>8414</v>
      </c>
      <c r="B13">
        <f>COUNTIFS(Kickstarter!$D:$D,"&gt;=50000",Kickstarter!$F:$F,"successful",Kickstarter!$R:$R,"plays")</f>
        <v>2</v>
      </c>
      <c r="C13">
        <f>COUNTIFS(Kickstarter!$D:$D,"&gt;=50000",Kickstarter!$F:$F,"Failed",Kickstarter!$R:$R,"plays")</f>
        <v>14</v>
      </c>
      <c r="D13">
        <f>COUNTIFS(Kickstarter!$D:$D,"&gt;=50000",Kickstarter!$F:$F,"canceled",Kickstarter!$R:$R,"plays")</f>
        <v>0</v>
      </c>
      <c r="E13">
        <f t="shared" si="0"/>
        <v>16</v>
      </c>
      <c r="F13" s="20">
        <f t="shared" si="1"/>
        <v>0.125</v>
      </c>
      <c r="G13" s="20">
        <f t="shared" si="2"/>
        <v>0.875</v>
      </c>
      <c r="H13" s="20">
        <f t="shared" si="3"/>
        <v>0</v>
      </c>
    </row>
    <row r="19" spans="8:9" x14ac:dyDescent="0.2">
      <c r="H19" t="s">
        <v>8416</v>
      </c>
    </row>
    <row r="25" spans="8:9" x14ac:dyDescent="0.2">
      <c r="H25">
        <f>(SUM(B7:B13)/I25)</f>
        <v>0.33870967741935482</v>
      </c>
      <c r="I25">
        <f>SUM(E7:E13)</f>
        <v>62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C4FE7D-CB1D-D049-B144-F126332D84B0}">
  <sheetPr codeName="Sheet10"/>
  <dimension ref="A1:E18"/>
  <sheetViews>
    <sheetView workbookViewId="0">
      <selection activeCell="A30" sqref="A30:I42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10" bestFit="1" customWidth="1"/>
    <col min="6" max="6" width="15" bestFit="1" customWidth="1"/>
    <col min="7" max="7" width="11.83203125" bestFit="1" customWidth="1"/>
    <col min="8" max="8" width="14.1640625" bestFit="1" customWidth="1"/>
    <col min="9" max="9" width="33.6640625" bestFit="1" customWidth="1"/>
  </cols>
  <sheetData>
    <row r="1" spans="1:5" x14ac:dyDescent="0.2">
      <c r="A1" s="13" t="s">
        <v>8395</v>
      </c>
      <c r="B1" t="s">
        <v>8315</v>
      </c>
    </row>
    <row r="2" spans="1:5" x14ac:dyDescent="0.2">
      <c r="A2" s="13" t="s">
        <v>8394</v>
      </c>
      <c r="B2" t="s">
        <v>8362</v>
      </c>
    </row>
    <row r="4" spans="1:5" x14ac:dyDescent="0.2">
      <c r="A4" s="13" t="s">
        <v>8363</v>
      </c>
      <c r="B4" s="13" t="s">
        <v>8361</v>
      </c>
    </row>
    <row r="5" spans="1:5" x14ac:dyDescent="0.2">
      <c r="A5" s="13" t="s">
        <v>8358</v>
      </c>
      <c r="B5" t="s">
        <v>8218</v>
      </c>
      <c r="C5" t="s">
        <v>8220</v>
      </c>
      <c r="D5" t="s">
        <v>8219</v>
      </c>
      <c r="E5" t="s">
        <v>8359</v>
      </c>
    </row>
    <row r="6" spans="1:5" x14ac:dyDescent="0.2">
      <c r="A6" s="14" t="s">
        <v>8368</v>
      </c>
      <c r="B6" s="15">
        <v>56</v>
      </c>
      <c r="C6" s="15">
        <v>33</v>
      </c>
      <c r="D6" s="15">
        <v>7</v>
      </c>
      <c r="E6" s="15">
        <v>96</v>
      </c>
    </row>
    <row r="7" spans="1:5" x14ac:dyDescent="0.2">
      <c r="A7" s="14" t="s">
        <v>8369</v>
      </c>
      <c r="B7" s="15">
        <v>71</v>
      </c>
      <c r="C7" s="15">
        <v>39</v>
      </c>
      <c r="D7" s="15">
        <v>3</v>
      </c>
      <c r="E7" s="15">
        <v>113</v>
      </c>
    </row>
    <row r="8" spans="1:5" x14ac:dyDescent="0.2">
      <c r="A8" s="14" t="s">
        <v>8370</v>
      </c>
      <c r="B8" s="15">
        <v>56</v>
      </c>
      <c r="C8" s="15">
        <v>33</v>
      </c>
      <c r="D8" s="15">
        <v>3</v>
      </c>
      <c r="E8" s="15">
        <v>92</v>
      </c>
    </row>
    <row r="9" spans="1:5" x14ac:dyDescent="0.2">
      <c r="A9" s="14" t="s">
        <v>8371</v>
      </c>
      <c r="B9" s="15">
        <v>71</v>
      </c>
      <c r="C9" s="15">
        <v>40</v>
      </c>
      <c r="D9" s="15">
        <v>2</v>
      </c>
      <c r="E9" s="15">
        <v>113</v>
      </c>
    </row>
    <row r="10" spans="1:5" x14ac:dyDescent="0.2">
      <c r="A10" s="14" t="s">
        <v>8372</v>
      </c>
      <c r="B10" s="15">
        <v>111</v>
      </c>
      <c r="C10" s="15">
        <v>52</v>
      </c>
      <c r="D10" s="15">
        <v>3</v>
      </c>
      <c r="E10" s="15">
        <v>166</v>
      </c>
    </row>
    <row r="11" spans="1:5" x14ac:dyDescent="0.2">
      <c r="A11" s="14" t="s">
        <v>8373</v>
      </c>
      <c r="B11" s="15">
        <v>100</v>
      </c>
      <c r="C11" s="15">
        <v>49</v>
      </c>
      <c r="D11" s="15">
        <v>4</v>
      </c>
      <c r="E11" s="15">
        <v>153</v>
      </c>
    </row>
    <row r="12" spans="1:5" x14ac:dyDescent="0.2">
      <c r="A12" s="14" t="s">
        <v>8374</v>
      </c>
      <c r="B12" s="15">
        <v>87</v>
      </c>
      <c r="C12" s="15">
        <v>50</v>
      </c>
      <c r="D12" s="15">
        <v>1</v>
      </c>
      <c r="E12" s="15">
        <v>138</v>
      </c>
    </row>
    <row r="13" spans="1:5" x14ac:dyDescent="0.2">
      <c r="A13" s="14" t="s">
        <v>8375</v>
      </c>
      <c r="B13" s="15">
        <v>72</v>
      </c>
      <c r="C13" s="15">
        <v>47</v>
      </c>
      <c r="D13" s="15">
        <v>4</v>
      </c>
      <c r="E13" s="15">
        <v>123</v>
      </c>
    </row>
    <row r="14" spans="1:5" x14ac:dyDescent="0.2">
      <c r="A14" s="14" t="s">
        <v>8376</v>
      </c>
      <c r="B14" s="15">
        <v>59</v>
      </c>
      <c r="C14" s="15">
        <v>34</v>
      </c>
      <c r="D14" s="15">
        <v>4</v>
      </c>
      <c r="E14" s="15">
        <v>97</v>
      </c>
    </row>
    <row r="15" spans="1:5" x14ac:dyDescent="0.2">
      <c r="A15" s="14" t="s">
        <v>8377</v>
      </c>
      <c r="B15" s="15">
        <v>65</v>
      </c>
      <c r="C15" s="15">
        <v>50</v>
      </c>
      <c r="D15" s="15"/>
      <c r="E15" s="15">
        <v>115</v>
      </c>
    </row>
    <row r="16" spans="1:5" x14ac:dyDescent="0.2">
      <c r="A16" s="14" t="s">
        <v>8378</v>
      </c>
      <c r="B16" s="15">
        <v>54</v>
      </c>
      <c r="C16" s="15">
        <v>31</v>
      </c>
      <c r="D16" s="15">
        <v>3</v>
      </c>
      <c r="E16" s="15">
        <v>88</v>
      </c>
    </row>
    <row r="17" spans="1:5" x14ac:dyDescent="0.2">
      <c r="A17" s="14" t="s">
        <v>8379</v>
      </c>
      <c r="B17" s="15">
        <v>37</v>
      </c>
      <c r="C17" s="15">
        <v>35</v>
      </c>
      <c r="D17" s="15">
        <v>3</v>
      </c>
      <c r="E17" s="15">
        <v>75</v>
      </c>
    </row>
    <row r="18" spans="1:5" x14ac:dyDescent="0.2">
      <c r="A18" s="14" t="s">
        <v>8359</v>
      </c>
      <c r="B18" s="15">
        <v>839</v>
      </c>
      <c r="C18" s="15">
        <v>493</v>
      </c>
      <c r="D18" s="15">
        <v>37</v>
      </c>
      <c r="E18" s="15">
        <v>1369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V4115"/>
  <sheetViews>
    <sheetView topLeftCell="A163" zoomScale="95" zoomScaleNormal="95" zoomScalePageLayoutView="95" workbookViewId="0">
      <selection activeCell="C6" sqref="C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" bestFit="1" customWidth="1"/>
    <col min="16" max="16" width="15" bestFit="1" customWidth="1"/>
    <col min="17" max="17" width="41.1640625" customWidth="1"/>
    <col min="19" max="19" width="20.33203125" bestFit="1" customWidth="1"/>
    <col min="20" max="20" width="10.1640625" bestFit="1" customWidth="1"/>
  </cols>
  <sheetData>
    <row r="1" spans="1:22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8395</v>
      </c>
      <c r="R1" s="1" t="s">
        <v>8365</v>
      </c>
      <c r="S1" s="1" t="s">
        <v>8366</v>
      </c>
      <c r="T1" s="1" t="s">
        <v>8367</v>
      </c>
      <c r="U1" s="1" t="s">
        <v>8394</v>
      </c>
      <c r="V1" s="1" t="s">
        <v>8415</v>
      </c>
    </row>
    <row r="2" spans="1:22" ht="48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IFERROR(ROUND(E2/L2,4),"no backers")</f>
        <v>63.9176</v>
      </c>
      <c r="Q2" s="12" t="s">
        <v>8308</v>
      </c>
      <c r="R2" t="s">
        <v>8309</v>
      </c>
      <c r="S2" s="10">
        <f>(((J2/60)/60)/24)+DATE(1970,1,1)</f>
        <v>42177.007071759261</v>
      </c>
      <c r="T2" s="9">
        <f>(((I2/60)/60)/24)+DATE(1970,1,1)</f>
        <v>42208.125</v>
      </c>
      <c r="U2">
        <f>YEAR(S2)</f>
        <v>2015</v>
      </c>
      <c r="V2">
        <f t="shared" ref="V2:V65" si="0">MONTH(S2)</f>
        <v>6</v>
      </c>
    </row>
    <row r="3" spans="1:22" ht="32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1">ROUND(E3/D3*100,0)</f>
        <v>143</v>
      </c>
      <c r="P3">
        <f t="shared" ref="P3:P66" si="2">IFERROR(ROUND(E3/L3,4),"no backers")</f>
        <v>185.48099999999999</v>
      </c>
      <c r="Q3" s="12" t="s">
        <v>8308</v>
      </c>
      <c r="R3" t="s">
        <v>8309</v>
      </c>
      <c r="S3" s="10">
        <f t="shared" ref="S3:S66" si="3">(((J3/60)/60)/24)+DATE(1970,1,1)</f>
        <v>42766.600497685184</v>
      </c>
      <c r="T3" s="9">
        <f t="shared" ref="T3:T66" si="4">(((I3/60)/60)/24)+DATE(1970,1,1)</f>
        <v>42796.600497685184</v>
      </c>
      <c r="U3">
        <f t="shared" ref="U3:U66" si="5">YEAR(S3)</f>
        <v>2017</v>
      </c>
      <c r="V3">
        <f t="shared" si="0"/>
        <v>1</v>
      </c>
    </row>
    <row r="4" spans="1:22" ht="48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1"/>
        <v>105</v>
      </c>
      <c r="P4">
        <f t="shared" si="2"/>
        <v>15</v>
      </c>
      <c r="Q4" s="12" t="s">
        <v>8308</v>
      </c>
      <c r="R4" t="s">
        <v>8309</v>
      </c>
      <c r="S4" s="10">
        <f t="shared" si="3"/>
        <v>42405.702349537038</v>
      </c>
      <c r="T4" s="9">
        <f t="shared" si="4"/>
        <v>42415.702349537038</v>
      </c>
      <c r="U4">
        <f t="shared" si="5"/>
        <v>2016</v>
      </c>
      <c r="V4">
        <f t="shared" si="0"/>
        <v>2</v>
      </c>
    </row>
    <row r="5" spans="1:22" ht="32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1"/>
        <v>104</v>
      </c>
      <c r="P5">
        <f t="shared" si="2"/>
        <v>69.2667</v>
      </c>
      <c r="Q5" s="12" t="s">
        <v>8308</v>
      </c>
      <c r="R5" t="s">
        <v>8309</v>
      </c>
      <c r="S5" s="10">
        <f t="shared" si="3"/>
        <v>41828.515127314815</v>
      </c>
      <c r="T5" s="9">
        <f t="shared" si="4"/>
        <v>41858.515127314815</v>
      </c>
      <c r="U5">
        <f t="shared" si="5"/>
        <v>2014</v>
      </c>
      <c r="V5">
        <f t="shared" si="0"/>
        <v>7</v>
      </c>
    </row>
    <row r="6" spans="1:22" ht="64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1"/>
        <v>123</v>
      </c>
      <c r="P6">
        <f t="shared" si="2"/>
        <v>190.55029999999999</v>
      </c>
      <c r="Q6" s="12" t="s">
        <v>8308</v>
      </c>
      <c r="R6" t="s">
        <v>8309</v>
      </c>
      <c r="S6" s="10">
        <f t="shared" si="3"/>
        <v>42327.834247685183</v>
      </c>
      <c r="T6" s="9">
        <f t="shared" si="4"/>
        <v>42357.834247685183</v>
      </c>
      <c r="U6">
        <f t="shared" si="5"/>
        <v>2015</v>
      </c>
      <c r="V6">
        <f t="shared" si="0"/>
        <v>11</v>
      </c>
    </row>
    <row r="7" spans="1:22" ht="48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1"/>
        <v>110</v>
      </c>
      <c r="P7">
        <f t="shared" si="2"/>
        <v>93.404300000000006</v>
      </c>
      <c r="Q7" s="12" t="s">
        <v>8308</v>
      </c>
      <c r="R7" t="s">
        <v>8309</v>
      </c>
      <c r="S7" s="10">
        <f t="shared" si="3"/>
        <v>42563.932951388888</v>
      </c>
      <c r="T7" s="9">
        <f t="shared" si="4"/>
        <v>42580.232638888891</v>
      </c>
      <c r="U7">
        <f t="shared" si="5"/>
        <v>2016</v>
      </c>
      <c r="V7">
        <f t="shared" si="0"/>
        <v>7</v>
      </c>
    </row>
    <row r="8" spans="1:22" ht="48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1"/>
        <v>106</v>
      </c>
      <c r="P8">
        <f t="shared" si="2"/>
        <v>146.8793</v>
      </c>
      <c r="Q8" s="12" t="s">
        <v>8308</v>
      </c>
      <c r="R8" t="s">
        <v>8309</v>
      </c>
      <c r="S8" s="10">
        <f t="shared" si="3"/>
        <v>41794.072337962964</v>
      </c>
      <c r="T8" s="9">
        <f t="shared" si="4"/>
        <v>41804.072337962964</v>
      </c>
      <c r="U8">
        <f t="shared" si="5"/>
        <v>2014</v>
      </c>
      <c r="V8">
        <f t="shared" si="0"/>
        <v>6</v>
      </c>
    </row>
    <row r="9" spans="1:22" ht="48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1"/>
        <v>101</v>
      </c>
      <c r="P9">
        <f t="shared" si="2"/>
        <v>159.8246</v>
      </c>
      <c r="Q9" s="12" t="s">
        <v>8308</v>
      </c>
      <c r="R9" t="s">
        <v>8309</v>
      </c>
      <c r="S9" s="10">
        <f t="shared" si="3"/>
        <v>42516.047071759262</v>
      </c>
      <c r="T9" s="9">
        <f t="shared" si="4"/>
        <v>42556.047071759262</v>
      </c>
      <c r="U9">
        <f t="shared" si="5"/>
        <v>2016</v>
      </c>
      <c r="V9">
        <f t="shared" si="0"/>
        <v>5</v>
      </c>
    </row>
    <row r="10" spans="1:22" ht="16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1"/>
        <v>100</v>
      </c>
      <c r="P10">
        <f t="shared" si="2"/>
        <v>291.79329999999999</v>
      </c>
      <c r="Q10" s="12" t="s">
        <v>8308</v>
      </c>
      <c r="R10" t="s">
        <v>8309</v>
      </c>
      <c r="S10" s="10">
        <f t="shared" si="3"/>
        <v>42468.94458333333</v>
      </c>
      <c r="T10" s="9">
        <f t="shared" si="4"/>
        <v>42475.875</v>
      </c>
      <c r="U10">
        <f t="shared" si="5"/>
        <v>2016</v>
      </c>
      <c r="V10">
        <f t="shared" si="0"/>
        <v>4</v>
      </c>
    </row>
    <row r="11" spans="1:22" ht="48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1"/>
        <v>126</v>
      </c>
      <c r="P11">
        <f t="shared" si="2"/>
        <v>31.499500000000001</v>
      </c>
      <c r="Q11" s="12" t="s">
        <v>8308</v>
      </c>
      <c r="R11" t="s">
        <v>8309</v>
      </c>
      <c r="S11" s="10">
        <f t="shared" si="3"/>
        <v>42447.103518518517</v>
      </c>
      <c r="T11" s="9">
        <f t="shared" si="4"/>
        <v>42477.103518518517</v>
      </c>
      <c r="U11">
        <f t="shared" si="5"/>
        <v>2016</v>
      </c>
      <c r="V11">
        <f t="shared" si="0"/>
        <v>3</v>
      </c>
    </row>
    <row r="12" spans="1:22" ht="48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1"/>
        <v>101</v>
      </c>
      <c r="P12">
        <f t="shared" si="2"/>
        <v>158.6842</v>
      </c>
      <c r="Q12" s="12" t="s">
        <v>8308</v>
      </c>
      <c r="R12" t="s">
        <v>8309</v>
      </c>
      <c r="S12" s="10">
        <f t="shared" si="3"/>
        <v>41780.068043981482</v>
      </c>
      <c r="T12" s="9">
        <f t="shared" si="4"/>
        <v>41815.068043981482</v>
      </c>
      <c r="U12">
        <f t="shared" si="5"/>
        <v>2014</v>
      </c>
      <c r="V12">
        <f t="shared" si="0"/>
        <v>5</v>
      </c>
    </row>
    <row r="13" spans="1:22" ht="48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1"/>
        <v>121</v>
      </c>
      <c r="P13">
        <f t="shared" si="2"/>
        <v>80.333299999999994</v>
      </c>
      <c r="Q13" s="12" t="s">
        <v>8308</v>
      </c>
      <c r="R13" t="s">
        <v>8309</v>
      </c>
      <c r="S13" s="10">
        <f t="shared" si="3"/>
        <v>42572.778495370367</v>
      </c>
      <c r="T13" s="9">
        <f t="shared" si="4"/>
        <v>42604.125</v>
      </c>
      <c r="U13">
        <f t="shared" si="5"/>
        <v>2016</v>
      </c>
      <c r="V13">
        <f t="shared" si="0"/>
        <v>7</v>
      </c>
    </row>
    <row r="14" spans="1:22" ht="48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1"/>
        <v>165</v>
      </c>
      <c r="P14">
        <f t="shared" si="2"/>
        <v>59.961300000000001</v>
      </c>
      <c r="Q14" s="12" t="s">
        <v>8308</v>
      </c>
      <c r="R14" t="s">
        <v>8309</v>
      </c>
      <c r="S14" s="10">
        <f t="shared" si="3"/>
        <v>41791.713252314818</v>
      </c>
      <c r="T14" s="9">
        <f t="shared" si="4"/>
        <v>41836.125</v>
      </c>
      <c r="U14">
        <f t="shared" si="5"/>
        <v>2014</v>
      </c>
      <c r="V14">
        <f t="shared" si="0"/>
        <v>6</v>
      </c>
    </row>
    <row r="15" spans="1:22" ht="32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1"/>
        <v>160</v>
      </c>
      <c r="P15">
        <f t="shared" si="2"/>
        <v>109.7843</v>
      </c>
      <c r="Q15" s="12" t="s">
        <v>8308</v>
      </c>
      <c r="R15" t="s">
        <v>8309</v>
      </c>
      <c r="S15" s="10">
        <f t="shared" si="3"/>
        <v>42508.677187499998</v>
      </c>
      <c r="T15" s="9">
        <f t="shared" si="4"/>
        <v>42544.852083333331</v>
      </c>
      <c r="U15">
        <f t="shared" si="5"/>
        <v>2016</v>
      </c>
      <c r="V15">
        <f t="shared" si="0"/>
        <v>5</v>
      </c>
    </row>
    <row r="16" spans="1:22" ht="32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1"/>
        <v>101</v>
      </c>
      <c r="P16">
        <f t="shared" si="2"/>
        <v>147.7073</v>
      </c>
      <c r="Q16" s="12" t="s">
        <v>8308</v>
      </c>
      <c r="R16" t="s">
        <v>8309</v>
      </c>
      <c r="S16" s="10">
        <f t="shared" si="3"/>
        <v>41808.02648148148</v>
      </c>
      <c r="T16" s="9">
        <f t="shared" si="4"/>
        <v>41833.582638888889</v>
      </c>
      <c r="U16">
        <f t="shared" si="5"/>
        <v>2014</v>
      </c>
      <c r="V16">
        <f t="shared" si="0"/>
        <v>6</v>
      </c>
    </row>
    <row r="17" spans="1:22" ht="48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1"/>
        <v>107</v>
      </c>
      <c r="P17">
        <f t="shared" si="2"/>
        <v>21.755099999999999</v>
      </c>
      <c r="Q17" s="12" t="s">
        <v>8308</v>
      </c>
      <c r="R17" t="s">
        <v>8309</v>
      </c>
      <c r="S17" s="10">
        <f t="shared" si="3"/>
        <v>42256.391875000001</v>
      </c>
      <c r="T17" s="9">
        <f t="shared" si="4"/>
        <v>42274.843055555553</v>
      </c>
      <c r="U17">
        <f t="shared" si="5"/>
        <v>2015</v>
      </c>
      <c r="V17">
        <f t="shared" si="0"/>
        <v>9</v>
      </c>
    </row>
    <row r="18" spans="1:22" ht="48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1"/>
        <v>100</v>
      </c>
      <c r="P18">
        <f t="shared" si="2"/>
        <v>171.84289999999999</v>
      </c>
      <c r="Q18" s="12" t="s">
        <v>8308</v>
      </c>
      <c r="R18" t="s">
        <v>8309</v>
      </c>
      <c r="S18" s="10">
        <f t="shared" si="3"/>
        <v>41760.796423611115</v>
      </c>
      <c r="T18" s="9">
        <f t="shared" si="4"/>
        <v>41806.229166666664</v>
      </c>
      <c r="U18">
        <f t="shared" si="5"/>
        <v>2014</v>
      </c>
      <c r="V18">
        <f t="shared" si="0"/>
        <v>5</v>
      </c>
    </row>
    <row r="19" spans="1:22" ht="48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1"/>
        <v>101</v>
      </c>
      <c r="P19">
        <f t="shared" si="2"/>
        <v>41.944400000000002</v>
      </c>
      <c r="Q19" s="12" t="s">
        <v>8308</v>
      </c>
      <c r="R19" t="s">
        <v>8309</v>
      </c>
      <c r="S19" s="10">
        <f t="shared" si="3"/>
        <v>41917.731736111113</v>
      </c>
      <c r="T19" s="9">
        <f t="shared" si="4"/>
        <v>41947.773402777777</v>
      </c>
      <c r="U19">
        <f t="shared" si="5"/>
        <v>2014</v>
      </c>
      <c r="V19">
        <f t="shared" si="0"/>
        <v>10</v>
      </c>
    </row>
    <row r="20" spans="1:22" ht="48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1"/>
        <v>106</v>
      </c>
      <c r="P20">
        <f t="shared" si="2"/>
        <v>93.264099999999999</v>
      </c>
      <c r="Q20" s="12" t="s">
        <v>8308</v>
      </c>
      <c r="R20" t="s">
        <v>8309</v>
      </c>
      <c r="S20" s="10">
        <f t="shared" si="3"/>
        <v>41869.542314814818</v>
      </c>
      <c r="T20" s="9">
        <f t="shared" si="4"/>
        <v>41899.542314814818</v>
      </c>
      <c r="U20">
        <f t="shared" si="5"/>
        <v>2014</v>
      </c>
      <c r="V20">
        <f t="shared" si="0"/>
        <v>8</v>
      </c>
    </row>
    <row r="21" spans="1:22" ht="48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1"/>
        <v>145</v>
      </c>
      <c r="P21">
        <f t="shared" si="2"/>
        <v>56.136400000000002</v>
      </c>
      <c r="Q21" s="12" t="s">
        <v>8308</v>
      </c>
      <c r="R21" t="s">
        <v>8309</v>
      </c>
      <c r="S21" s="10">
        <f t="shared" si="3"/>
        <v>42175.816365740742</v>
      </c>
      <c r="T21" s="9">
        <f t="shared" si="4"/>
        <v>42205.816365740742</v>
      </c>
      <c r="U21">
        <f t="shared" si="5"/>
        <v>2015</v>
      </c>
      <c r="V21">
        <f t="shared" si="0"/>
        <v>6</v>
      </c>
    </row>
    <row r="22" spans="1:22" ht="48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1"/>
        <v>100</v>
      </c>
      <c r="P22">
        <f t="shared" si="2"/>
        <v>80.16</v>
      </c>
      <c r="Q22" s="12" t="s">
        <v>8308</v>
      </c>
      <c r="R22" t="s">
        <v>8309</v>
      </c>
      <c r="S22" s="10">
        <f t="shared" si="3"/>
        <v>42200.758240740746</v>
      </c>
      <c r="T22" s="9">
        <f t="shared" si="4"/>
        <v>42260.758240740746</v>
      </c>
      <c r="U22">
        <f t="shared" si="5"/>
        <v>2015</v>
      </c>
      <c r="V22">
        <f t="shared" si="0"/>
        <v>7</v>
      </c>
    </row>
    <row r="23" spans="1:22" ht="48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1"/>
        <v>109</v>
      </c>
      <c r="P23">
        <f t="shared" si="2"/>
        <v>199.90100000000001</v>
      </c>
      <c r="Q23" s="12" t="s">
        <v>8308</v>
      </c>
      <c r="R23" t="s">
        <v>8309</v>
      </c>
      <c r="S23" s="10">
        <f t="shared" si="3"/>
        <v>41878.627187500002</v>
      </c>
      <c r="T23" s="9">
        <f t="shared" si="4"/>
        <v>41908.627187500002</v>
      </c>
      <c r="U23">
        <f t="shared" si="5"/>
        <v>2014</v>
      </c>
      <c r="V23">
        <f t="shared" si="0"/>
        <v>8</v>
      </c>
    </row>
    <row r="24" spans="1:22" ht="32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1"/>
        <v>117</v>
      </c>
      <c r="P24">
        <f t="shared" si="2"/>
        <v>51.25</v>
      </c>
      <c r="Q24" s="12" t="s">
        <v>8308</v>
      </c>
      <c r="R24" t="s">
        <v>8309</v>
      </c>
      <c r="S24" s="10">
        <f t="shared" si="3"/>
        <v>41989.91134259259</v>
      </c>
      <c r="T24" s="9">
        <f t="shared" si="4"/>
        <v>42005.332638888889</v>
      </c>
      <c r="U24">
        <f t="shared" si="5"/>
        <v>2014</v>
      </c>
      <c r="V24">
        <f t="shared" si="0"/>
        <v>12</v>
      </c>
    </row>
    <row r="25" spans="1:22" ht="48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1"/>
        <v>119</v>
      </c>
      <c r="P25">
        <f t="shared" si="2"/>
        <v>103.04349999999999</v>
      </c>
      <c r="Q25" s="12" t="s">
        <v>8308</v>
      </c>
      <c r="R25" t="s">
        <v>8309</v>
      </c>
      <c r="S25" s="10">
        <f t="shared" si="3"/>
        <v>42097.778946759259</v>
      </c>
      <c r="T25" s="9">
        <f t="shared" si="4"/>
        <v>42124.638888888891</v>
      </c>
      <c r="U25">
        <f t="shared" si="5"/>
        <v>2015</v>
      </c>
      <c r="V25">
        <f t="shared" si="0"/>
        <v>4</v>
      </c>
    </row>
    <row r="26" spans="1:22" ht="32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1"/>
        <v>109</v>
      </c>
      <c r="P26">
        <f t="shared" si="2"/>
        <v>66.346100000000007</v>
      </c>
      <c r="Q26" s="12" t="s">
        <v>8308</v>
      </c>
      <c r="R26" t="s">
        <v>8309</v>
      </c>
      <c r="S26" s="10">
        <f t="shared" si="3"/>
        <v>42229.820173611108</v>
      </c>
      <c r="T26" s="9">
        <f t="shared" si="4"/>
        <v>42262.818750000006</v>
      </c>
      <c r="U26">
        <f t="shared" si="5"/>
        <v>2015</v>
      </c>
      <c r="V26">
        <f t="shared" si="0"/>
        <v>8</v>
      </c>
    </row>
    <row r="27" spans="1:22" ht="48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1"/>
        <v>133</v>
      </c>
      <c r="P27">
        <f t="shared" si="2"/>
        <v>57.142899999999997</v>
      </c>
      <c r="Q27" s="12" t="s">
        <v>8308</v>
      </c>
      <c r="R27" t="s">
        <v>8309</v>
      </c>
      <c r="S27" s="10">
        <f t="shared" si="3"/>
        <v>42318.025011574078</v>
      </c>
      <c r="T27" s="9">
        <f t="shared" si="4"/>
        <v>42378.025011574078</v>
      </c>
      <c r="U27">
        <f t="shared" si="5"/>
        <v>2015</v>
      </c>
      <c r="V27">
        <f t="shared" si="0"/>
        <v>11</v>
      </c>
    </row>
    <row r="28" spans="1:22" ht="48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1"/>
        <v>155</v>
      </c>
      <c r="P28">
        <f t="shared" si="2"/>
        <v>102.1053</v>
      </c>
      <c r="Q28" s="12" t="s">
        <v>8308</v>
      </c>
      <c r="R28" t="s">
        <v>8309</v>
      </c>
      <c r="S28" s="10">
        <f t="shared" si="3"/>
        <v>41828.515555555554</v>
      </c>
      <c r="T28" s="9">
        <f t="shared" si="4"/>
        <v>41868.515555555554</v>
      </c>
      <c r="U28">
        <f t="shared" si="5"/>
        <v>2014</v>
      </c>
      <c r="V28">
        <f t="shared" si="0"/>
        <v>7</v>
      </c>
    </row>
    <row r="29" spans="1:22" ht="48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1"/>
        <v>112</v>
      </c>
      <c r="P29">
        <f t="shared" si="2"/>
        <v>148.9667</v>
      </c>
      <c r="Q29" s="12" t="s">
        <v>8308</v>
      </c>
      <c r="R29" t="s">
        <v>8309</v>
      </c>
      <c r="S29" s="10">
        <f t="shared" si="3"/>
        <v>41929.164733796293</v>
      </c>
      <c r="T29" s="9">
        <f t="shared" si="4"/>
        <v>41959.206400462965</v>
      </c>
      <c r="U29">
        <f t="shared" si="5"/>
        <v>2014</v>
      </c>
      <c r="V29">
        <f t="shared" si="0"/>
        <v>10</v>
      </c>
    </row>
    <row r="30" spans="1:22" ht="32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1"/>
        <v>100</v>
      </c>
      <c r="P30">
        <f t="shared" si="2"/>
        <v>169.60560000000001</v>
      </c>
      <c r="Q30" s="12" t="s">
        <v>8308</v>
      </c>
      <c r="R30" t="s">
        <v>8309</v>
      </c>
      <c r="S30" s="10">
        <f t="shared" si="3"/>
        <v>42324.96393518518</v>
      </c>
      <c r="T30" s="9">
        <f t="shared" si="4"/>
        <v>42354.96393518518</v>
      </c>
      <c r="U30">
        <f t="shared" si="5"/>
        <v>2015</v>
      </c>
      <c r="V30">
        <f t="shared" si="0"/>
        <v>11</v>
      </c>
    </row>
    <row r="31" spans="1:22" ht="48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1"/>
        <v>123</v>
      </c>
      <c r="P31">
        <f t="shared" si="2"/>
        <v>31.623899999999999</v>
      </c>
      <c r="Q31" s="12" t="s">
        <v>8308</v>
      </c>
      <c r="R31" t="s">
        <v>8309</v>
      </c>
      <c r="S31" s="10">
        <f t="shared" si="3"/>
        <v>41812.67324074074</v>
      </c>
      <c r="T31" s="9">
        <f t="shared" si="4"/>
        <v>41842.67324074074</v>
      </c>
      <c r="U31">
        <f t="shared" si="5"/>
        <v>2014</v>
      </c>
      <c r="V31">
        <f t="shared" si="0"/>
        <v>6</v>
      </c>
    </row>
    <row r="32" spans="1:22" ht="48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1"/>
        <v>101</v>
      </c>
      <c r="P32">
        <f t="shared" si="2"/>
        <v>76.452600000000004</v>
      </c>
      <c r="Q32" s="12" t="s">
        <v>8308</v>
      </c>
      <c r="R32" t="s">
        <v>8309</v>
      </c>
      <c r="S32" s="10">
        <f t="shared" si="3"/>
        <v>41842.292997685188</v>
      </c>
      <c r="T32" s="9">
        <f t="shared" si="4"/>
        <v>41872.292997685188</v>
      </c>
      <c r="U32">
        <f t="shared" si="5"/>
        <v>2014</v>
      </c>
      <c r="V32">
        <f t="shared" si="0"/>
        <v>7</v>
      </c>
    </row>
    <row r="33" spans="1:22" ht="48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1"/>
        <v>100</v>
      </c>
      <c r="P33">
        <f t="shared" si="2"/>
        <v>13</v>
      </c>
      <c r="Q33" s="12" t="s">
        <v>8308</v>
      </c>
      <c r="R33" t="s">
        <v>8309</v>
      </c>
      <c r="S33" s="10">
        <f t="shared" si="3"/>
        <v>42376.79206018518</v>
      </c>
      <c r="T33" s="9">
        <f t="shared" si="4"/>
        <v>42394.79206018518</v>
      </c>
      <c r="U33">
        <f t="shared" si="5"/>
        <v>2016</v>
      </c>
      <c r="V33">
        <f t="shared" si="0"/>
        <v>1</v>
      </c>
    </row>
    <row r="34" spans="1:22" ht="48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1"/>
        <v>100</v>
      </c>
      <c r="P34">
        <f t="shared" si="2"/>
        <v>320.44940000000003</v>
      </c>
      <c r="Q34" s="12" t="s">
        <v>8308</v>
      </c>
      <c r="R34" t="s">
        <v>8309</v>
      </c>
      <c r="S34" s="10">
        <f t="shared" si="3"/>
        <v>42461.627511574072</v>
      </c>
      <c r="T34" s="9">
        <f t="shared" si="4"/>
        <v>42503.165972222225</v>
      </c>
      <c r="U34">
        <f t="shared" si="5"/>
        <v>2016</v>
      </c>
      <c r="V34">
        <f t="shared" si="0"/>
        <v>4</v>
      </c>
    </row>
    <row r="35" spans="1:22" ht="48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1"/>
        <v>102</v>
      </c>
      <c r="P35">
        <f t="shared" si="2"/>
        <v>83.75</v>
      </c>
      <c r="Q35" s="12" t="s">
        <v>8308</v>
      </c>
      <c r="R35" t="s">
        <v>8309</v>
      </c>
      <c r="S35" s="10">
        <f t="shared" si="3"/>
        <v>42286.660891203705</v>
      </c>
      <c r="T35" s="9">
        <f t="shared" si="4"/>
        <v>42316.702557870376</v>
      </c>
      <c r="U35">
        <f t="shared" si="5"/>
        <v>2015</v>
      </c>
      <c r="V35">
        <f t="shared" si="0"/>
        <v>10</v>
      </c>
    </row>
    <row r="36" spans="1:22" ht="48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1"/>
        <v>130</v>
      </c>
      <c r="P36">
        <f t="shared" si="2"/>
        <v>49.882399999999997</v>
      </c>
      <c r="Q36" s="12" t="s">
        <v>8308</v>
      </c>
      <c r="R36" t="s">
        <v>8309</v>
      </c>
      <c r="S36" s="10">
        <f t="shared" si="3"/>
        <v>41841.321770833332</v>
      </c>
      <c r="T36" s="9">
        <f t="shared" si="4"/>
        <v>41856.321770833332</v>
      </c>
      <c r="U36">
        <f t="shared" si="5"/>
        <v>2014</v>
      </c>
      <c r="V36">
        <f t="shared" si="0"/>
        <v>7</v>
      </c>
    </row>
    <row r="37" spans="1:22" ht="32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1"/>
        <v>167</v>
      </c>
      <c r="P37">
        <f t="shared" si="2"/>
        <v>59.464300000000001</v>
      </c>
      <c r="Q37" s="12" t="s">
        <v>8308</v>
      </c>
      <c r="R37" t="s">
        <v>8309</v>
      </c>
      <c r="S37" s="10">
        <f t="shared" si="3"/>
        <v>42098.291828703703</v>
      </c>
      <c r="T37" s="9">
        <f t="shared" si="4"/>
        <v>42122</v>
      </c>
      <c r="U37">
        <f t="shared" si="5"/>
        <v>2015</v>
      </c>
      <c r="V37">
        <f t="shared" si="0"/>
        <v>4</v>
      </c>
    </row>
    <row r="38" spans="1:22" ht="32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1"/>
        <v>142</v>
      </c>
      <c r="P38">
        <f t="shared" si="2"/>
        <v>193.8409</v>
      </c>
      <c r="Q38" s="12" t="s">
        <v>8308</v>
      </c>
      <c r="R38" t="s">
        <v>8309</v>
      </c>
      <c r="S38" s="10">
        <f t="shared" si="3"/>
        <v>42068.307002314818</v>
      </c>
      <c r="T38" s="9">
        <f t="shared" si="4"/>
        <v>42098.265335648146</v>
      </c>
      <c r="U38">
        <f t="shared" si="5"/>
        <v>2015</v>
      </c>
      <c r="V38">
        <f t="shared" si="0"/>
        <v>3</v>
      </c>
    </row>
    <row r="39" spans="1:22" ht="48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1"/>
        <v>183</v>
      </c>
      <c r="P39">
        <f t="shared" si="2"/>
        <v>159.5138</v>
      </c>
      <c r="Q39" s="12" t="s">
        <v>8308</v>
      </c>
      <c r="R39" t="s">
        <v>8309</v>
      </c>
      <c r="S39" s="10">
        <f t="shared" si="3"/>
        <v>42032.693043981482</v>
      </c>
      <c r="T39" s="9">
        <f t="shared" si="4"/>
        <v>42062.693043981482</v>
      </c>
      <c r="U39">
        <f t="shared" si="5"/>
        <v>2015</v>
      </c>
      <c r="V39">
        <f t="shared" si="0"/>
        <v>1</v>
      </c>
    </row>
    <row r="40" spans="1:22" ht="48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1"/>
        <v>110</v>
      </c>
      <c r="P40">
        <f t="shared" si="2"/>
        <v>41.681800000000003</v>
      </c>
      <c r="Q40" s="12" t="s">
        <v>8308</v>
      </c>
      <c r="R40" t="s">
        <v>8309</v>
      </c>
      <c r="S40" s="10">
        <f t="shared" si="3"/>
        <v>41375.057222222218</v>
      </c>
      <c r="T40" s="9">
        <f t="shared" si="4"/>
        <v>41405.057222222218</v>
      </c>
      <c r="U40">
        <f t="shared" si="5"/>
        <v>2013</v>
      </c>
      <c r="V40">
        <f t="shared" si="0"/>
        <v>4</v>
      </c>
    </row>
    <row r="41" spans="1:22" ht="48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1"/>
        <v>131</v>
      </c>
      <c r="P41">
        <f t="shared" si="2"/>
        <v>150.89859999999999</v>
      </c>
      <c r="Q41" s="12" t="s">
        <v>8308</v>
      </c>
      <c r="R41" t="s">
        <v>8309</v>
      </c>
      <c r="S41" s="10">
        <f t="shared" si="3"/>
        <v>41754.047083333331</v>
      </c>
      <c r="T41" s="9">
        <f t="shared" si="4"/>
        <v>41784.957638888889</v>
      </c>
      <c r="U41">
        <f t="shared" si="5"/>
        <v>2014</v>
      </c>
      <c r="V41">
        <f t="shared" si="0"/>
        <v>4</v>
      </c>
    </row>
    <row r="42" spans="1:22" ht="48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1"/>
        <v>101</v>
      </c>
      <c r="P42">
        <f t="shared" si="2"/>
        <v>126.6875</v>
      </c>
      <c r="Q42" s="12" t="s">
        <v>8308</v>
      </c>
      <c r="R42" t="s">
        <v>8309</v>
      </c>
      <c r="S42" s="10">
        <f t="shared" si="3"/>
        <v>41789.21398148148</v>
      </c>
      <c r="T42" s="9">
        <f t="shared" si="4"/>
        <v>41809.166666666664</v>
      </c>
      <c r="U42">
        <f t="shared" si="5"/>
        <v>2014</v>
      </c>
      <c r="V42">
        <f t="shared" si="0"/>
        <v>5</v>
      </c>
    </row>
    <row r="43" spans="1:22" ht="48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1"/>
        <v>100</v>
      </c>
      <c r="P43">
        <f t="shared" si="2"/>
        <v>105.2632</v>
      </c>
      <c r="Q43" s="12" t="s">
        <v>8308</v>
      </c>
      <c r="R43" t="s">
        <v>8309</v>
      </c>
      <c r="S43" s="10">
        <f t="shared" si="3"/>
        <v>41887.568912037037</v>
      </c>
      <c r="T43" s="9">
        <f t="shared" si="4"/>
        <v>41917.568912037037</v>
      </c>
      <c r="U43">
        <f t="shared" si="5"/>
        <v>2014</v>
      </c>
      <c r="V43">
        <f t="shared" si="0"/>
        <v>9</v>
      </c>
    </row>
    <row r="44" spans="1:22" ht="48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1"/>
        <v>142</v>
      </c>
      <c r="P44">
        <f t="shared" si="2"/>
        <v>117.51479999999999</v>
      </c>
      <c r="Q44" s="12" t="s">
        <v>8308</v>
      </c>
      <c r="R44" t="s">
        <v>8309</v>
      </c>
      <c r="S44" s="10">
        <f t="shared" si="3"/>
        <v>41971.639189814814</v>
      </c>
      <c r="T44" s="9">
        <f t="shared" si="4"/>
        <v>42001.639189814814</v>
      </c>
      <c r="U44">
        <f t="shared" si="5"/>
        <v>2014</v>
      </c>
      <c r="V44">
        <f t="shared" si="0"/>
        <v>11</v>
      </c>
    </row>
    <row r="45" spans="1:22" ht="48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1"/>
        <v>309</v>
      </c>
      <c r="P45">
        <f t="shared" si="2"/>
        <v>117.3612</v>
      </c>
      <c r="Q45" s="12" t="s">
        <v>8308</v>
      </c>
      <c r="R45" t="s">
        <v>8309</v>
      </c>
      <c r="S45" s="10">
        <f t="shared" si="3"/>
        <v>41802.790347222224</v>
      </c>
      <c r="T45" s="9">
        <f t="shared" si="4"/>
        <v>41833</v>
      </c>
      <c r="U45">
        <f t="shared" si="5"/>
        <v>2014</v>
      </c>
      <c r="V45">
        <f t="shared" si="0"/>
        <v>6</v>
      </c>
    </row>
    <row r="46" spans="1:22" ht="48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1"/>
        <v>100</v>
      </c>
      <c r="P46">
        <f t="shared" si="2"/>
        <v>133.33330000000001</v>
      </c>
      <c r="Q46" s="12" t="s">
        <v>8308</v>
      </c>
      <c r="R46" t="s">
        <v>8309</v>
      </c>
      <c r="S46" s="10">
        <f t="shared" si="3"/>
        <v>41874.098807870374</v>
      </c>
      <c r="T46" s="9">
        <f t="shared" si="4"/>
        <v>41919.098807870374</v>
      </c>
      <c r="U46">
        <f t="shared" si="5"/>
        <v>2014</v>
      </c>
      <c r="V46">
        <f t="shared" si="0"/>
        <v>8</v>
      </c>
    </row>
    <row r="47" spans="1:22" ht="48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1"/>
        <v>120</v>
      </c>
      <c r="P47">
        <f t="shared" si="2"/>
        <v>98.360699999999994</v>
      </c>
      <c r="Q47" s="12" t="s">
        <v>8308</v>
      </c>
      <c r="R47" t="s">
        <v>8309</v>
      </c>
      <c r="S47" s="10">
        <f t="shared" si="3"/>
        <v>42457.623923611114</v>
      </c>
      <c r="T47" s="9">
        <f t="shared" si="4"/>
        <v>42487.623923611114</v>
      </c>
      <c r="U47">
        <f t="shared" si="5"/>
        <v>2016</v>
      </c>
      <c r="V47">
        <f t="shared" si="0"/>
        <v>3</v>
      </c>
    </row>
    <row r="48" spans="1:22" ht="48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1"/>
        <v>104</v>
      </c>
      <c r="P48">
        <f t="shared" si="2"/>
        <v>194.4444</v>
      </c>
      <c r="Q48" s="12" t="s">
        <v>8308</v>
      </c>
      <c r="R48" t="s">
        <v>8309</v>
      </c>
      <c r="S48" s="10">
        <f t="shared" si="3"/>
        <v>42323.964976851858</v>
      </c>
      <c r="T48" s="9">
        <f t="shared" si="4"/>
        <v>42353.964976851858</v>
      </c>
      <c r="U48">
        <f t="shared" si="5"/>
        <v>2015</v>
      </c>
      <c r="V48">
        <f t="shared" si="0"/>
        <v>11</v>
      </c>
    </row>
    <row r="49" spans="1:22" ht="48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1"/>
        <v>108</v>
      </c>
      <c r="P49">
        <f t="shared" si="2"/>
        <v>76.864999999999995</v>
      </c>
      <c r="Q49" s="12" t="s">
        <v>8308</v>
      </c>
      <c r="R49" t="s">
        <v>8309</v>
      </c>
      <c r="S49" s="10">
        <f t="shared" si="3"/>
        <v>41932.819525462961</v>
      </c>
      <c r="T49" s="9">
        <f t="shared" si="4"/>
        <v>41992.861192129625</v>
      </c>
      <c r="U49">
        <f t="shared" si="5"/>
        <v>2014</v>
      </c>
      <c r="V49">
        <f t="shared" si="0"/>
        <v>10</v>
      </c>
    </row>
    <row r="50" spans="1:22" ht="48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1"/>
        <v>108</v>
      </c>
      <c r="P50">
        <f t="shared" si="2"/>
        <v>56.815800000000003</v>
      </c>
      <c r="Q50" s="12" t="s">
        <v>8308</v>
      </c>
      <c r="R50" t="s">
        <v>8309</v>
      </c>
      <c r="S50" s="10">
        <f t="shared" si="3"/>
        <v>42033.516898148147</v>
      </c>
      <c r="T50" s="9">
        <f t="shared" si="4"/>
        <v>42064.5</v>
      </c>
      <c r="U50">
        <f t="shared" si="5"/>
        <v>2015</v>
      </c>
      <c r="V50">
        <f t="shared" si="0"/>
        <v>1</v>
      </c>
    </row>
    <row r="51" spans="1:22" ht="16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1"/>
        <v>100</v>
      </c>
      <c r="P51">
        <f t="shared" si="2"/>
        <v>137.93100000000001</v>
      </c>
      <c r="Q51" s="12" t="s">
        <v>8308</v>
      </c>
      <c r="R51" t="s">
        <v>8309</v>
      </c>
      <c r="S51" s="10">
        <f t="shared" si="3"/>
        <v>42271.176446759258</v>
      </c>
      <c r="T51" s="9">
        <f t="shared" si="4"/>
        <v>42301.176446759258</v>
      </c>
      <c r="U51">
        <f t="shared" si="5"/>
        <v>2015</v>
      </c>
      <c r="V51">
        <f t="shared" si="0"/>
        <v>9</v>
      </c>
    </row>
    <row r="52" spans="1:22" ht="48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1"/>
        <v>100</v>
      </c>
      <c r="P52">
        <f t="shared" si="2"/>
        <v>27.2727</v>
      </c>
      <c r="Q52" s="12" t="s">
        <v>8308</v>
      </c>
      <c r="R52" t="s">
        <v>8309</v>
      </c>
      <c r="S52" s="10">
        <f t="shared" si="3"/>
        <v>41995.752986111111</v>
      </c>
      <c r="T52" s="9">
        <f t="shared" si="4"/>
        <v>42034.708333333328</v>
      </c>
      <c r="U52">
        <f t="shared" si="5"/>
        <v>2014</v>
      </c>
      <c r="V52">
        <f t="shared" si="0"/>
        <v>12</v>
      </c>
    </row>
    <row r="53" spans="1:22" ht="48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1"/>
        <v>128</v>
      </c>
      <c r="P53">
        <f t="shared" si="2"/>
        <v>118.3361</v>
      </c>
      <c r="Q53" s="12" t="s">
        <v>8308</v>
      </c>
      <c r="R53" t="s">
        <v>8309</v>
      </c>
      <c r="S53" s="10">
        <f t="shared" si="3"/>
        <v>42196.928668981483</v>
      </c>
      <c r="T53" s="9">
        <f t="shared" si="4"/>
        <v>42226.928668981483</v>
      </c>
      <c r="U53">
        <f t="shared" si="5"/>
        <v>2015</v>
      </c>
      <c r="V53">
        <f t="shared" si="0"/>
        <v>7</v>
      </c>
    </row>
    <row r="54" spans="1:22" ht="48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1"/>
        <v>116</v>
      </c>
      <c r="P54">
        <f t="shared" si="2"/>
        <v>223.48079999999999</v>
      </c>
      <c r="Q54" s="12" t="s">
        <v>8308</v>
      </c>
      <c r="R54" t="s">
        <v>8309</v>
      </c>
      <c r="S54" s="10">
        <f t="shared" si="3"/>
        <v>41807.701921296299</v>
      </c>
      <c r="T54" s="9">
        <f t="shared" si="4"/>
        <v>41837.701921296299</v>
      </c>
      <c r="U54">
        <f t="shared" si="5"/>
        <v>2014</v>
      </c>
      <c r="V54">
        <f t="shared" si="0"/>
        <v>6</v>
      </c>
    </row>
    <row r="55" spans="1:22" ht="32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1"/>
        <v>110</v>
      </c>
      <c r="P55">
        <f t="shared" si="2"/>
        <v>28.1111</v>
      </c>
      <c r="Q55" s="12" t="s">
        <v>8308</v>
      </c>
      <c r="R55" t="s">
        <v>8309</v>
      </c>
      <c r="S55" s="10">
        <f t="shared" si="3"/>
        <v>41719.549131944441</v>
      </c>
      <c r="T55" s="9">
        <f t="shared" si="4"/>
        <v>41733.916666666664</v>
      </c>
      <c r="U55">
        <f t="shared" si="5"/>
        <v>2014</v>
      </c>
      <c r="V55">
        <f t="shared" si="0"/>
        <v>3</v>
      </c>
    </row>
    <row r="56" spans="1:22" ht="48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1"/>
        <v>101</v>
      </c>
      <c r="P56">
        <f t="shared" si="2"/>
        <v>194.23079999999999</v>
      </c>
      <c r="Q56" s="12" t="s">
        <v>8308</v>
      </c>
      <c r="R56" t="s">
        <v>8309</v>
      </c>
      <c r="S56" s="10">
        <f t="shared" si="3"/>
        <v>42333.713206018518</v>
      </c>
      <c r="T56" s="9">
        <f t="shared" si="4"/>
        <v>42363.713206018518</v>
      </c>
      <c r="U56">
        <f t="shared" si="5"/>
        <v>2015</v>
      </c>
      <c r="V56">
        <f t="shared" si="0"/>
        <v>11</v>
      </c>
    </row>
    <row r="57" spans="1:22" ht="48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1"/>
        <v>129</v>
      </c>
      <c r="P57">
        <f t="shared" si="2"/>
        <v>128.95349999999999</v>
      </c>
      <c r="Q57" s="12" t="s">
        <v>8308</v>
      </c>
      <c r="R57" t="s">
        <v>8309</v>
      </c>
      <c r="S57" s="10">
        <f t="shared" si="3"/>
        <v>42496.968935185185</v>
      </c>
      <c r="T57" s="9">
        <f t="shared" si="4"/>
        <v>42517.968935185185</v>
      </c>
      <c r="U57">
        <f t="shared" si="5"/>
        <v>2016</v>
      </c>
      <c r="V57">
        <f t="shared" si="0"/>
        <v>5</v>
      </c>
    </row>
    <row r="58" spans="1:22" ht="32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1"/>
        <v>107</v>
      </c>
      <c r="P58">
        <f t="shared" si="2"/>
        <v>49.316099999999999</v>
      </c>
      <c r="Q58" s="12" t="s">
        <v>8308</v>
      </c>
      <c r="R58" t="s">
        <v>8309</v>
      </c>
      <c r="S58" s="10">
        <f t="shared" si="3"/>
        <v>42149.548888888887</v>
      </c>
      <c r="T58" s="9">
        <f t="shared" si="4"/>
        <v>42163.666666666672</v>
      </c>
      <c r="U58">
        <f t="shared" si="5"/>
        <v>2015</v>
      </c>
      <c r="V58">
        <f t="shared" si="0"/>
        <v>5</v>
      </c>
    </row>
    <row r="59" spans="1:22" ht="48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1"/>
        <v>102</v>
      </c>
      <c r="P59">
        <f t="shared" si="2"/>
        <v>221.52170000000001</v>
      </c>
      <c r="Q59" s="12" t="s">
        <v>8308</v>
      </c>
      <c r="R59" t="s">
        <v>8309</v>
      </c>
      <c r="S59" s="10">
        <f t="shared" si="3"/>
        <v>42089.83289351852</v>
      </c>
      <c r="T59" s="9">
        <f t="shared" si="4"/>
        <v>42119.83289351852</v>
      </c>
      <c r="U59">
        <f t="shared" si="5"/>
        <v>2015</v>
      </c>
      <c r="V59">
        <f t="shared" si="0"/>
        <v>3</v>
      </c>
    </row>
    <row r="60" spans="1:22" ht="32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1"/>
        <v>103</v>
      </c>
      <c r="P60">
        <f t="shared" si="2"/>
        <v>137.2133</v>
      </c>
      <c r="Q60" s="12" t="s">
        <v>8308</v>
      </c>
      <c r="R60" t="s">
        <v>8309</v>
      </c>
      <c r="S60" s="10">
        <f t="shared" si="3"/>
        <v>41932.745046296295</v>
      </c>
      <c r="T60" s="9">
        <f t="shared" si="4"/>
        <v>41962.786712962959</v>
      </c>
      <c r="U60">
        <f t="shared" si="5"/>
        <v>2014</v>
      </c>
      <c r="V60">
        <f t="shared" si="0"/>
        <v>10</v>
      </c>
    </row>
    <row r="61" spans="1:22" ht="48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1"/>
        <v>100</v>
      </c>
      <c r="P61">
        <f t="shared" si="2"/>
        <v>606.82240000000002</v>
      </c>
      <c r="Q61" s="12" t="s">
        <v>8308</v>
      </c>
      <c r="R61" t="s">
        <v>8309</v>
      </c>
      <c r="S61" s="10">
        <f t="shared" si="3"/>
        <v>42230.23583333334</v>
      </c>
      <c r="T61" s="9">
        <f t="shared" si="4"/>
        <v>42261.875</v>
      </c>
      <c r="U61">
        <f t="shared" si="5"/>
        <v>2015</v>
      </c>
      <c r="V61">
        <f t="shared" si="0"/>
        <v>8</v>
      </c>
    </row>
    <row r="62" spans="1:22" ht="48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1"/>
        <v>103</v>
      </c>
      <c r="P62">
        <f t="shared" si="2"/>
        <v>43.040100000000002</v>
      </c>
      <c r="Q62" s="12" t="s">
        <v>8308</v>
      </c>
      <c r="R62" t="s">
        <v>8310</v>
      </c>
      <c r="S62" s="10">
        <f t="shared" si="3"/>
        <v>41701.901817129627</v>
      </c>
      <c r="T62" s="9">
        <f t="shared" si="4"/>
        <v>41721</v>
      </c>
      <c r="U62">
        <f t="shared" si="5"/>
        <v>2014</v>
      </c>
      <c r="V62">
        <f t="shared" si="0"/>
        <v>3</v>
      </c>
    </row>
    <row r="63" spans="1:22" ht="48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1"/>
        <v>148</v>
      </c>
      <c r="P63">
        <f t="shared" si="2"/>
        <v>322.3913</v>
      </c>
      <c r="Q63" s="12" t="s">
        <v>8308</v>
      </c>
      <c r="R63" t="s">
        <v>8310</v>
      </c>
      <c r="S63" s="10">
        <f t="shared" si="3"/>
        <v>41409.814317129632</v>
      </c>
      <c r="T63" s="9">
        <f t="shared" si="4"/>
        <v>41431.814317129632</v>
      </c>
      <c r="U63">
        <f t="shared" si="5"/>
        <v>2013</v>
      </c>
      <c r="V63">
        <f t="shared" si="0"/>
        <v>5</v>
      </c>
    </row>
    <row r="64" spans="1:22" ht="48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1"/>
        <v>155</v>
      </c>
      <c r="P64">
        <f t="shared" si="2"/>
        <v>96.708299999999994</v>
      </c>
      <c r="Q64" s="12" t="s">
        <v>8308</v>
      </c>
      <c r="R64" t="s">
        <v>8310</v>
      </c>
      <c r="S64" s="10">
        <f t="shared" si="3"/>
        <v>41311.799513888887</v>
      </c>
      <c r="T64" s="9">
        <f t="shared" si="4"/>
        <v>41336.799513888887</v>
      </c>
      <c r="U64">
        <f t="shared" si="5"/>
        <v>2013</v>
      </c>
      <c r="V64">
        <f t="shared" si="0"/>
        <v>2</v>
      </c>
    </row>
    <row r="65" spans="1:22" ht="48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1"/>
        <v>114</v>
      </c>
      <c r="P65">
        <f t="shared" si="2"/>
        <v>35.474499999999999</v>
      </c>
      <c r="Q65" s="12" t="s">
        <v>8308</v>
      </c>
      <c r="R65" t="s">
        <v>8310</v>
      </c>
      <c r="S65" s="10">
        <f t="shared" si="3"/>
        <v>41612.912187499998</v>
      </c>
      <c r="T65" s="9">
        <f t="shared" si="4"/>
        <v>41636.207638888889</v>
      </c>
      <c r="U65">
        <f t="shared" si="5"/>
        <v>2013</v>
      </c>
      <c r="V65">
        <f t="shared" si="0"/>
        <v>12</v>
      </c>
    </row>
    <row r="66" spans="1:22" ht="48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1"/>
        <v>173</v>
      </c>
      <c r="P66">
        <f t="shared" si="2"/>
        <v>86.666700000000006</v>
      </c>
      <c r="Q66" s="12" t="s">
        <v>8308</v>
      </c>
      <c r="R66" t="s">
        <v>8310</v>
      </c>
      <c r="S66" s="10">
        <f t="shared" si="3"/>
        <v>41433.01829861111</v>
      </c>
      <c r="T66" s="9">
        <f t="shared" si="4"/>
        <v>41463.01829861111</v>
      </c>
      <c r="U66">
        <f t="shared" si="5"/>
        <v>2013</v>
      </c>
      <c r="V66">
        <f t="shared" ref="V66:V129" si="6">MONTH(S66)</f>
        <v>6</v>
      </c>
    </row>
    <row r="67" spans="1:22" ht="32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7">ROUND(E67/D67*100,0)</f>
        <v>108</v>
      </c>
      <c r="P67">
        <f t="shared" ref="P67:P130" si="8">IFERROR(ROUND(E67/L67,4),"no backers")</f>
        <v>132.05260000000001</v>
      </c>
      <c r="Q67" s="12" t="s">
        <v>8308</v>
      </c>
      <c r="R67" t="s">
        <v>8310</v>
      </c>
      <c r="S67" s="10">
        <f t="shared" ref="S67:S130" si="9">(((J67/60)/60)/24)+DATE(1970,1,1)</f>
        <v>41835.821226851855</v>
      </c>
      <c r="T67" s="9">
        <f t="shared" ref="T67:T130" si="10">(((I67/60)/60)/24)+DATE(1970,1,1)</f>
        <v>41862.249305555553</v>
      </c>
      <c r="U67">
        <f t="shared" ref="U67:U130" si="11">YEAR(S67)</f>
        <v>2014</v>
      </c>
      <c r="V67">
        <f t="shared" si="6"/>
        <v>7</v>
      </c>
    </row>
    <row r="68" spans="1:22" ht="32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7"/>
        <v>119</v>
      </c>
      <c r="P68">
        <f t="shared" si="8"/>
        <v>91.230800000000002</v>
      </c>
      <c r="Q68" s="12" t="s">
        <v>8308</v>
      </c>
      <c r="R68" t="s">
        <v>8310</v>
      </c>
      <c r="S68" s="10">
        <f t="shared" si="9"/>
        <v>42539.849768518514</v>
      </c>
      <c r="T68" s="9">
        <f t="shared" si="10"/>
        <v>42569.849768518514</v>
      </c>
      <c r="U68">
        <f t="shared" si="11"/>
        <v>2016</v>
      </c>
      <c r="V68">
        <f t="shared" si="6"/>
        <v>6</v>
      </c>
    </row>
    <row r="69" spans="1:22" ht="48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7"/>
        <v>116</v>
      </c>
      <c r="P69">
        <f t="shared" si="8"/>
        <v>116.25</v>
      </c>
      <c r="Q69" s="12" t="s">
        <v>8308</v>
      </c>
      <c r="R69" t="s">
        <v>8310</v>
      </c>
      <c r="S69" s="10">
        <f t="shared" si="9"/>
        <v>41075.583379629628</v>
      </c>
      <c r="T69" s="9">
        <f t="shared" si="10"/>
        <v>41105.583379629628</v>
      </c>
      <c r="U69">
        <f t="shared" si="11"/>
        <v>2012</v>
      </c>
      <c r="V69">
        <f t="shared" si="6"/>
        <v>6</v>
      </c>
    </row>
    <row r="70" spans="1:22" ht="64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7"/>
        <v>127</v>
      </c>
      <c r="P70">
        <f t="shared" si="8"/>
        <v>21.194400000000002</v>
      </c>
      <c r="Q70" s="12" t="s">
        <v>8308</v>
      </c>
      <c r="R70" t="s">
        <v>8310</v>
      </c>
      <c r="S70" s="10">
        <f t="shared" si="9"/>
        <v>41663.569340277776</v>
      </c>
      <c r="T70" s="9">
        <f t="shared" si="10"/>
        <v>41693.569340277776</v>
      </c>
      <c r="U70">
        <f t="shared" si="11"/>
        <v>2014</v>
      </c>
      <c r="V70">
        <f t="shared" si="6"/>
        <v>1</v>
      </c>
    </row>
    <row r="71" spans="1:22" ht="48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7"/>
        <v>111</v>
      </c>
      <c r="P71">
        <f t="shared" si="8"/>
        <v>62.327100000000002</v>
      </c>
      <c r="Q71" s="12" t="s">
        <v>8308</v>
      </c>
      <c r="R71" t="s">
        <v>8310</v>
      </c>
      <c r="S71" s="10">
        <f t="shared" si="9"/>
        <v>40786.187789351854</v>
      </c>
      <c r="T71" s="9">
        <f t="shared" si="10"/>
        <v>40818.290972222225</v>
      </c>
      <c r="U71">
        <f t="shared" si="11"/>
        <v>2011</v>
      </c>
      <c r="V71">
        <f t="shared" si="6"/>
        <v>8</v>
      </c>
    </row>
    <row r="72" spans="1:22" ht="48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7"/>
        <v>127</v>
      </c>
      <c r="P72">
        <f t="shared" si="8"/>
        <v>37.411799999999999</v>
      </c>
      <c r="Q72" s="12" t="s">
        <v>8308</v>
      </c>
      <c r="R72" t="s">
        <v>8310</v>
      </c>
      <c r="S72" s="10">
        <f t="shared" si="9"/>
        <v>40730.896354166667</v>
      </c>
      <c r="T72" s="9">
        <f t="shared" si="10"/>
        <v>40790.896354166667</v>
      </c>
      <c r="U72">
        <f t="shared" si="11"/>
        <v>2011</v>
      </c>
      <c r="V72">
        <f t="shared" si="6"/>
        <v>7</v>
      </c>
    </row>
    <row r="73" spans="1:22" ht="48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7"/>
        <v>124</v>
      </c>
      <c r="P73">
        <f t="shared" si="8"/>
        <v>69.718800000000002</v>
      </c>
      <c r="Q73" s="12" t="s">
        <v>8308</v>
      </c>
      <c r="R73" t="s">
        <v>8310</v>
      </c>
      <c r="S73" s="10">
        <f t="shared" si="9"/>
        <v>40997.271493055552</v>
      </c>
      <c r="T73" s="9">
        <f t="shared" si="10"/>
        <v>41057.271493055552</v>
      </c>
      <c r="U73">
        <f t="shared" si="11"/>
        <v>2012</v>
      </c>
      <c r="V73">
        <f t="shared" si="6"/>
        <v>3</v>
      </c>
    </row>
    <row r="74" spans="1:22" ht="48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7"/>
        <v>108</v>
      </c>
      <c r="P74">
        <f t="shared" si="8"/>
        <v>58.170699999999997</v>
      </c>
      <c r="Q74" s="12" t="s">
        <v>8308</v>
      </c>
      <c r="R74" t="s">
        <v>8310</v>
      </c>
      <c r="S74" s="10">
        <f t="shared" si="9"/>
        <v>41208.010196759256</v>
      </c>
      <c r="T74" s="9">
        <f t="shared" si="10"/>
        <v>41228</v>
      </c>
      <c r="U74">
        <f t="shared" si="11"/>
        <v>2012</v>
      </c>
      <c r="V74">
        <f t="shared" si="6"/>
        <v>10</v>
      </c>
    </row>
    <row r="75" spans="1:22" ht="48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7"/>
        <v>100</v>
      </c>
      <c r="P75">
        <f t="shared" si="8"/>
        <v>50</v>
      </c>
      <c r="Q75" s="12" t="s">
        <v>8308</v>
      </c>
      <c r="R75" t="s">
        <v>8310</v>
      </c>
      <c r="S75" s="10">
        <f t="shared" si="9"/>
        <v>40587.75675925926</v>
      </c>
      <c r="T75" s="9">
        <f t="shared" si="10"/>
        <v>40666.165972222225</v>
      </c>
      <c r="U75">
        <f t="shared" si="11"/>
        <v>2011</v>
      </c>
      <c r="V75">
        <f t="shared" si="6"/>
        <v>2</v>
      </c>
    </row>
    <row r="76" spans="1:22" ht="48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7"/>
        <v>113</v>
      </c>
      <c r="P76">
        <f t="shared" si="8"/>
        <v>19.471</v>
      </c>
      <c r="Q76" s="12" t="s">
        <v>8308</v>
      </c>
      <c r="R76" t="s">
        <v>8310</v>
      </c>
      <c r="S76" s="10">
        <f t="shared" si="9"/>
        <v>42360.487210648149</v>
      </c>
      <c r="T76" s="9">
        <f t="shared" si="10"/>
        <v>42390.487210648149</v>
      </c>
      <c r="U76">
        <f t="shared" si="11"/>
        <v>2015</v>
      </c>
      <c r="V76">
        <f t="shared" si="6"/>
        <v>12</v>
      </c>
    </row>
    <row r="77" spans="1:22" ht="48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7"/>
        <v>115</v>
      </c>
      <c r="P77">
        <f t="shared" si="8"/>
        <v>85.957400000000007</v>
      </c>
      <c r="Q77" s="12" t="s">
        <v>8308</v>
      </c>
      <c r="R77" t="s">
        <v>8310</v>
      </c>
      <c r="S77" s="10">
        <f t="shared" si="9"/>
        <v>41357.209166666667</v>
      </c>
      <c r="T77" s="9">
        <f t="shared" si="10"/>
        <v>41387.209166666667</v>
      </c>
      <c r="U77">
        <f t="shared" si="11"/>
        <v>2013</v>
      </c>
      <c r="V77">
        <f t="shared" si="6"/>
        <v>3</v>
      </c>
    </row>
    <row r="78" spans="1:22" ht="48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7"/>
        <v>153</v>
      </c>
      <c r="P78">
        <f t="shared" si="8"/>
        <v>30.666699999999999</v>
      </c>
      <c r="Q78" s="12" t="s">
        <v>8308</v>
      </c>
      <c r="R78" t="s">
        <v>8310</v>
      </c>
      <c r="S78" s="10">
        <f t="shared" si="9"/>
        <v>40844.691643518519</v>
      </c>
      <c r="T78" s="9">
        <f t="shared" si="10"/>
        <v>40904.733310185184</v>
      </c>
      <c r="U78">
        <f t="shared" si="11"/>
        <v>2011</v>
      </c>
      <c r="V78">
        <f t="shared" si="6"/>
        <v>10</v>
      </c>
    </row>
    <row r="79" spans="1:22" ht="48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7"/>
        <v>393</v>
      </c>
      <c r="P79">
        <f t="shared" si="8"/>
        <v>60.384599999999999</v>
      </c>
      <c r="Q79" s="12" t="s">
        <v>8308</v>
      </c>
      <c r="R79" t="s">
        <v>8310</v>
      </c>
      <c r="S79" s="10">
        <f t="shared" si="9"/>
        <v>40997.144872685189</v>
      </c>
      <c r="T79" s="9">
        <f t="shared" si="10"/>
        <v>41050.124305555553</v>
      </c>
      <c r="U79">
        <f t="shared" si="11"/>
        <v>2012</v>
      </c>
      <c r="V79">
        <f t="shared" si="6"/>
        <v>3</v>
      </c>
    </row>
    <row r="80" spans="1:22" ht="96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7"/>
        <v>2702</v>
      </c>
      <c r="P80">
        <f t="shared" si="8"/>
        <v>38.6</v>
      </c>
      <c r="Q80" s="12" t="s">
        <v>8308</v>
      </c>
      <c r="R80" t="s">
        <v>8310</v>
      </c>
      <c r="S80" s="10">
        <f t="shared" si="9"/>
        <v>42604.730567129634</v>
      </c>
      <c r="T80" s="9">
        <f t="shared" si="10"/>
        <v>42614.730567129634</v>
      </c>
      <c r="U80">
        <f t="shared" si="11"/>
        <v>2016</v>
      </c>
      <c r="V80">
        <f t="shared" si="6"/>
        <v>8</v>
      </c>
    </row>
    <row r="81" spans="1:22" ht="48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7"/>
        <v>127</v>
      </c>
      <c r="P81">
        <f t="shared" si="8"/>
        <v>40.268300000000004</v>
      </c>
      <c r="Q81" s="12" t="s">
        <v>8308</v>
      </c>
      <c r="R81" t="s">
        <v>8310</v>
      </c>
      <c r="S81" s="10">
        <f t="shared" si="9"/>
        <v>41724.776539351849</v>
      </c>
      <c r="T81" s="9">
        <f t="shared" si="10"/>
        <v>41754.776539351849</v>
      </c>
      <c r="U81">
        <f t="shared" si="11"/>
        <v>2014</v>
      </c>
      <c r="V81">
        <f t="shared" si="6"/>
        <v>3</v>
      </c>
    </row>
    <row r="82" spans="1:22" ht="48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7"/>
        <v>107</v>
      </c>
      <c r="P82">
        <f t="shared" si="8"/>
        <v>273.82979999999998</v>
      </c>
      <c r="Q82" s="12" t="s">
        <v>8308</v>
      </c>
      <c r="R82" t="s">
        <v>8310</v>
      </c>
      <c r="S82" s="10">
        <f t="shared" si="9"/>
        <v>41583.083981481483</v>
      </c>
      <c r="T82" s="9">
        <f t="shared" si="10"/>
        <v>41618.083981481483</v>
      </c>
      <c r="U82">
        <f t="shared" si="11"/>
        <v>2013</v>
      </c>
      <c r="V82">
        <f t="shared" si="6"/>
        <v>11</v>
      </c>
    </row>
    <row r="83" spans="1:22" ht="48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7"/>
        <v>198</v>
      </c>
      <c r="P83">
        <f t="shared" si="8"/>
        <v>53.035699999999999</v>
      </c>
      <c r="Q83" s="12" t="s">
        <v>8308</v>
      </c>
      <c r="R83" t="s">
        <v>8310</v>
      </c>
      <c r="S83" s="10">
        <f t="shared" si="9"/>
        <v>41100.158877314818</v>
      </c>
      <c r="T83" s="9">
        <f t="shared" si="10"/>
        <v>41104.126388888886</v>
      </c>
      <c r="U83">
        <f t="shared" si="11"/>
        <v>2012</v>
      </c>
      <c r="V83">
        <f t="shared" si="6"/>
        <v>7</v>
      </c>
    </row>
    <row r="84" spans="1:22" ht="48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7"/>
        <v>100</v>
      </c>
      <c r="P84">
        <f t="shared" si="8"/>
        <v>40.005000000000003</v>
      </c>
      <c r="Q84" s="12" t="s">
        <v>8308</v>
      </c>
      <c r="R84" t="s">
        <v>8310</v>
      </c>
      <c r="S84" s="10">
        <f t="shared" si="9"/>
        <v>40795.820150462961</v>
      </c>
      <c r="T84" s="9">
        <f t="shared" si="10"/>
        <v>40825.820150462961</v>
      </c>
      <c r="U84">
        <f t="shared" si="11"/>
        <v>2011</v>
      </c>
      <c r="V84">
        <f t="shared" si="6"/>
        <v>9</v>
      </c>
    </row>
    <row r="85" spans="1:22" ht="48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7"/>
        <v>103</v>
      </c>
      <c r="P85">
        <f t="shared" si="8"/>
        <v>15.7692</v>
      </c>
      <c r="Q85" s="12" t="s">
        <v>8308</v>
      </c>
      <c r="R85" t="s">
        <v>8310</v>
      </c>
      <c r="S85" s="10">
        <f t="shared" si="9"/>
        <v>42042.615613425922</v>
      </c>
      <c r="T85" s="9">
        <f t="shared" si="10"/>
        <v>42057.479166666672</v>
      </c>
      <c r="U85">
        <f t="shared" si="11"/>
        <v>2015</v>
      </c>
      <c r="V85">
        <f t="shared" si="6"/>
        <v>2</v>
      </c>
    </row>
    <row r="86" spans="1:22" ht="48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7"/>
        <v>100</v>
      </c>
      <c r="P86">
        <f t="shared" si="8"/>
        <v>71.428600000000003</v>
      </c>
      <c r="Q86" s="12" t="s">
        <v>8308</v>
      </c>
      <c r="R86" t="s">
        <v>8310</v>
      </c>
      <c r="S86" s="10">
        <f t="shared" si="9"/>
        <v>40648.757939814815</v>
      </c>
      <c r="T86" s="9">
        <f t="shared" si="10"/>
        <v>40678.757939814815</v>
      </c>
      <c r="U86">
        <f t="shared" si="11"/>
        <v>2011</v>
      </c>
      <c r="V86">
        <f t="shared" si="6"/>
        <v>4</v>
      </c>
    </row>
    <row r="87" spans="1:22" ht="48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7"/>
        <v>126</v>
      </c>
      <c r="P87">
        <f t="shared" si="8"/>
        <v>71.714299999999994</v>
      </c>
      <c r="Q87" s="12" t="s">
        <v>8308</v>
      </c>
      <c r="R87" t="s">
        <v>8310</v>
      </c>
      <c r="S87" s="10">
        <f t="shared" si="9"/>
        <v>40779.125428240739</v>
      </c>
      <c r="T87" s="9">
        <f t="shared" si="10"/>
        <v>40809.125428240739</v>
      </c>
      <c r="U87">
        <f t="shared" si="11"/>
        <v>2011</v>
      </c>
      <c r="V87">
        <f t="shared" si="6"/>
        <v>8</v>
      </c>
    </row>
    <row r="88" spans="1:22" ht="48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7"/>
        <v>106</v>
      </c>
      <c r="P88">
        <f t="shared" si="8"/>
        <v>375.7647</v>
      </c>
      <c r="Q88" s="12" t="s">
        <v>8308</v>
      </c>
      <c r="R88" t="s">
        <v>8310</v>
      </c>
      <c r="S88" s="10">
        <f t="shared" si="9"/>
        <v>42291.556076388893</v>
      </c>
      <c r="T88" s="9">
        <f t="shared" si="10"/>
        <v>42365.59774305555</v>
      </c>
      <c r="U88">
        <f t="shared" si="11"/>
        <v>2015</v>
      </c>
      <c r="V88">
        <f t="shared" si="6"/>
        <v>10</v>
      </c>
    </row>
    <row r="89" spans="1:22" ht="48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7"/>
        <v>105</v>
      </c>
      <c r="P89">
        <f t="shared" si="8"/>
        <v>104.6</v>
      </c>
      <c r="Q89" s="12" t="s">
        <v>8308</v>
      </c>
      <c r="R89" t="s">
        <v>8310</v>
      </c>
      <c r="S89" s="10">
        <f t="shared" si="9"/>
        <v>40322.53938657407</v>
      </c>
      <c r="T89" s="9">
        <f t="shared" si="10"/>
        <v>40332.070138888892</v>
      </c>
      <c r="U89">
        <f t="shared" si="11"/>
        <v>2010</v>
      </c>
      <c r="V89">
        <f t="shared" si="6"/>
        <v>5</v>
      </c>
    </row>
    <row r="90" spans="1:22" ht="48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7"/>
        <v>103</v>
      </c>
      <c r="P90">
        <f t="shared" si="8"/>
        <v>60</v>
      </c>
      <c r="Q90" s="12" t="s">
        <v>8308</v>
      </c>
      <c r="R90" t="s">
        <v>8310</v>
      </c>
      <c r="S90" s="10">
        <f t="shared" si="9"/>
        <v>41786.65892361111</v>
      </c>
      <c r="T90" s="9">
        <f t="shared" si="10"/>
        <v>41812.65892361111</v>
      </c>
      <c r="U90">
        <f t="shared" si="11"/>
        <v>2014</v>
      </c>
      <c r="V90">
        <f t="shared" si="6"/>
        <v>5</v>
      </c>
    </row>
    <row r="91" spans="1:22" ht="48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7"/>
        <v>115</v>
      </c>
      <c r="P91">
        <f t="shared" si="8"/>
        <v>123.28570000000001</v>
      </c>
      <c r="Q91" s="12" t="s">
        <v>8308</v>
      </c>
      <c r="R91" t="s">
        <v>8310</v>
      </c>
      <c r="S91" s="10">
        <f t="shared" si="9"/>
        <v>41402.752222222225</v>
      </c>
      <c r="T91" s="9">
        <f t="shared" si="10"/>
        <v>41427.752222222225</v>
      </c>
      <c r="U91">
        <f t="shared" si="11"/>
        <v>2013</v>
      </c>
      <c r="V91">
        <f t="shared" si="6"/>
        <v>5</v>
      </c>
    </row>
    <row r="92" spans="1:22" ht="32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7"/>
        <v>100</v>
      </c>
      <c r="P92">
        <f t="shared" si="8"/>
        <v>31.375</v>
      </c>
      <c r="Q92" s="12" t="s">
        <v>8308</v>
      </c>
      <c r="R92" t="s">
        <v>8310</v>
      </c>
      <c r="S92" s="10">
        <f t="shared" si="9"/>
        <v>40706.297442129631</v>
      </c>
      <c r="T92" s="9">
        <f t="shared" si="10"/>
        <v>40736.297442129631</v>
      </c>
      <c r="U92">
        <f t="shared" si="11"/>
        <v>2011</v>
      </c>
      <c r="V92">
        <f t="shared" si="6"/>
        <v>6</v>
      </c>
    </row>
    <row r="93" spans="1:22" ht="48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7"/>
        <v>120</v>
      </c>
      <c r="P93">
        <f t="shared" si="8"/>
        <v>78.260900000000007</v>
      </c>
      <c r="Q93" s="12" t="s">
        <v>8308</v>
      </c>
      <c r="R93" t="s">
        <v>8310</v>
      </c>
      <c r="S93" s="10">
        <f t="shared" si="9"/>
        <v>40619.402361111112</v>
      </c>
      <c r="T93" s="9">
        <f t="shared" si="10"/>
        <v>40680.402361111112</v>
      </c>
      <c r="U93">
        <f t="shared" si="11"/>
        <v>2011</v>
      </c>
      <c r="V93">
        <f t="shared" si="6"/>
        <v>3</v>
      </c>
    </row>
    <row r="94" spans="1:22" ht="48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7"/>
        <v>105</v>
      </c>
      <c r="P94">
        <f t="shared" si="8"/>
        <v>122.32559999999999</v>
      </c>
      <c r="Q94" s="12" t="s">
        <v>8308</v>
      </c>
      <c r="R94" t="s">
        <v>8310</v>
      </c>
      <c r="S94" s="10">
        <f t="shared" si="9"/>
        <v>42721.198877314819</v>
      </c>
      <c r="T94" s="9">
        <f t="shared" si="10"/>
        <v>42767.333333333328</v>
      </c>
      <c r="U94">
        <f t="shared" si="11"/>
        <v>2016</v>
      </c>
      <c r="V94">
        <f t="shared" si="6"/>
        <v>12</v>
      </c>
    </row>
    <row r="95" spans="1:22" ht="48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7"/>
        <v>111</v>
      </c>
      <c r="P95">
        <f t="shared" si="8"/>
        <v>73.7333</v>
      </c>
      <c r="Q95" s="12" t="s">
        <v>8308</v>
      </c>
      <c r="R95" t="s">
        <v>8310</v>
      </c>
      <c r="S95" s="10">
        <f t="shared" si="9"/>
        <v>41065.858067129629</v>
      </c>
      <c r="T95" s="9">
        <f t="shared" si="10"/>
        <v>41093.875</v>
      </c>
      <c r="U95">
        <f t="shared" si="11"/>
        <v>2012</v>
      </c>
      <c r="V95">
        <f t="shared" si="6"/>
        <v>6</v>
      </c>
    </row>
    <row r="96" spans="1:22" ht="48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7"/>
        <v>104</v>
      </c>
      <c r="P96">
        <f t="shared" si="8"/>
        <v>21.666699999999999</v>
      </c>
      <c r="Q96" s="12" t="s">
        <v>8308</v>
      </c>
      <c r="R96" t="s">
        <v>8310</v>
      </c>
      <c r="S96" s="10">
        <f t="shared" si="9"/>
        <v>41716.717847222222</v>
      </c>
      <c r="T96" s="9">
        <f t="shared" si="10"/>
        <v>41736.717847222222</v>
      </c>
      <c r="U96">
        <f t="shared" si="11"/>
        <v>2014</v>
      </c>
      <c r="V96">
        <f t="shared" si="6"/>
        <v>3</v>
      </c>
    </row>
    <row r="97" spans="1:22" ht="48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7"/>
        <v>131</v>
      </c>
      <c r="P97">
        <f t="shared" si="8"/>
        <v>21.904800000000002</v>
      </c>
      <c r="Q97" s="12" t="s">
        <v>8308</v>
      </c>
      <c r="R97" t="s">
        <v>8310</v>
      </c>
      <c r="S97" s="10">
        <f t="shared" si="9"/>
        <v>40935.005104166667</v>
      </c>
      <c r="T97" s="9">
        <f t="shared" si="10"/>
        <v>40965.005104166667</v>
      </c>
      <c r="U97">
        <f t="shared" si="11"/>
        <v>2012</v>
      </c>
      <c r="V97">
        <f t="shared" si="6"/>
        <v>1</v>
      </c>
    </row>
    <row r="98" spans="1:22" ht="48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7"/>
        <v>115</v>
      </c>
      <c r="P98">
        <f t="shared" si="8"/>
        <v>50.588200000000001</v>
      </c>
      <c r="Q98" s="12" t="s">
        <v>8308</v>
      </c>
      <c r="R98" t="s">
        <v>8310</v>
      </c>
      <c r="S98" s="10">
        <f t="shared" si="9"/>
        <v>40324.662511574075</v>
      </c>
      <c r="T98" s="9">
        <f t="shared" si="10"/>
        <v>40391.125</v>
      </c>
      <c r="U98">
        <f t="shared" si="11"/>
        <v>2010</v>
      </c>
      <c r="V98">
        <f t="shared" si="6"/>
        <v>5</v>
      </c>
    </row>
    <row r="99" spans="1:22" ht="48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7"/>
        <v>106</v>
      </c>
      <c r="P99">
        <f t="shared" si="8"/>
        <v>53.125</v>
      </c>
      <c r="Q99" s="12" t="s">
        <v>8308</v>
      </c>
      <c r="R99" t="s">
        <v>8310</v>
      </c>
      <c r="S99" s="10">
        <f t="shared" si="9"/>
        <v>40706.135208333333</v>
      </c>
      <c r="T99" s="9">
        <f t="shared" si="10"/>
        <v>40736.135208333333</v>
      </c>
      <c r="U99">
        <f t="shared" si="11"/>
        <v>2011</v>
      </c>
      <c r="V99">
        <f t="shared" si="6"/>
        <v>6</v>
      </c>
    </row>
    <row r="100" spans="1:22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7"/>
        <v>106</v>
      </c>
      <c r="P100">
        <f t="shared" si="8"/>
        <v>56.666699999999999</v>
      </c>
      <c r="Q100" s="12" t="s">
        <v>8308</v>
      </c>
      <c r="R100" t="s">
        <v>8310</v>
      </c>
      <c r="S100" s="10">
        <f t="shared" si="9"/>
        <v>41214.79483796296</v>
      </c>
      <c r="T100" s="9">
        <f t="shared" si="10"/>
        <v>41250.979166666664</v>
      </c>
      <c r="U100">
        <f t="shared" si="11"/>
        <v>2012</v>
      </c>
      <c r="V100">
        <f t="shared" si="6"/>
        <v>11</v>
      </c>
    </row>
    <row r="101" spans="1:22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7"/>
        <v>106</v>
      </c>
      <c r="P101">
        <f t="shared" si="8"/>
        <v>40.776699999999998</v>
      </c>
      <c r="Q101" s="12" t="s">
        <v>8308</v>
      </c>
      <c r="R101" t="s">
        <v>8310</v>
      </c>
      <c r="S101" s="10">
        <f t="shared" si="9"/>
        <v>41631.902766203704</v>
      </c>
      <c r="T101" s="9">
        <f t="shared" si="10"/>
        <v>41661.902766203704</v>
      </c>
      <c r="U101">
        <f t="shared" si="11"/>
        <v>2013</v>
      </c>
      <c r="V101">
        <f t="shared" si="6"/>
        <v>12</v>
      </c>
    </row>
    <row r="102" spans="1:22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7"/>
        <v>100</v>
      </c>
      <c r="P102">
        <f t="shared" si="8"/>
        <v>192.30770000000001</v>
      </c>
      <c r="Q102" s="12" t="s">
        <v>8308</v>
      </c>
      <c r="R102" t="s">
        <v>8310</v>
      </c>
      <c r="S102" s="10">
        <f t="shared" si="9"/>
        <v>41197.753310185188</v>
      </c>
      <c r="T102" s="9">
        <f t="shared" si="10"/>
        <v>41217.794976851852</v>
      </c>
      <c r="U102">
        <f t="shared" si="11"/>
        <v>2012</v>
      </c>
      <c r="V102">
        <f t="shared" si="6"/>
        <v>10</v>
      </c>
    </row>
    <row r="103" spans="1:22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7"/>
        <v>100</v>
      </c>
      <c r="P103">
        <f t="shared" si="8"/>
        <v>100</v>
      </c>
      <c r="Q103" s="12" t="s">
        <v>8308</v>
      </c>
      <c r="R103" t="s">
        <v>8310</v>
      </c>
      <c r="S103" s="10">
        <f t="shared" si="9"/>
        <v>41274.776736111111</v>
      </c>
      <c r="T103" s="9">
        <f t="shared" si="10"/>
        <v>41298.776736111111</v>
      </c>
      <c r="U103">
        <f t="shared" si="11"/>
        <v>2012</v>
      </c>
      <c r="V103">
        <f t="shared" si="6"/>
        <v>12</v>
      </c>
    </row>
    <row r="104" spans="1:22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7"/>
        <v>128</v>
      </c>
      <c r="P104">
        <f t="shared" si="8"/>
        <v>117.92310000000001</v>
      </c>
      <c r="Q104" s="12" t="s">
        <v>8308</v>
      </c>
      <c r="R104" t="s">
        <v>8310</v>
      </c>
      <c r="S104" s="10">
        <f t="shared" si="9"/>
        <v>40505.131168981483</v>
      </c>
      <c r="T104" s="9">
        <f t="shared" si="10"/>
        <v>40535.131168981483</v>
      </c>
      <c r="U104">
        <f t="shared" si="11"/>
        <v>2010</v>
      </c>
      <c r="V104">
        <f t="shared" si="6"/>
        <v>11</v>
      </c>
    </row>
    <row r="105" spans="1:22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7"/>
        <v>105</v>
      </c>
      <c r="P105">
        <f t="shared" si="8"/>
        <v>27.898</v>
      </c>
      <c r="Q105" s="12" t="s">
        <v>8308</v>
      </c>
      <c r="R105" t="s">
        <v>8310</v>
      </c>
      <c r="S105" s="10">
        <f t="shared" si="9"/>
        <v>41682.805902777778</v>
      </c>
      <c r="T105" s="9">
        <f t="shared" si="10"/>
        <v>41705.805902777778</v>
      </c>
      <c r="U105">
        <f t="shared" si="11"/>
        <v>2014</v>
      </c>
      <c r="V105">
        <f t="shared" si="6"/>
        <v>2</v>
      </c>
    </row>
    <row r="106" spans="1:22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7"/>
        <v>120</v>
      </c>
      <c r="P106">
        <f t="shared" si="8"/>
        <v>60</v>
      </c>
      <c r="Q106" s="12" t="s">
        <v>8308</v>
      </c>
      <c r="R106" t="s">
        <v>8310</v>
      </c>
      <c r="S106" s="10">
        <f t="shared" si="9"/>
        <v>40612.695208333331</v>
      </c>
      <c r="T106" s="9">
        <f t="shared" si="10"/>
        <v>40636.041666666664</v>
      </c>
      <c r="U106">
        <f t="shared" si="11"/>
        <v>2011</v>
      </c>
      <c r="V106">
        <f t="shared" si="6"/>
        <v>3</v>
      </c>
    </row>
    <row r="107" spans="1:22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7"/>
        <v>107</v>
      </c>
      <c r="P107">
        <f t="shared" si="8"/>
        <v>39.383299999999998</v>
      </c>
      <c r="Q107" s="12" t="s">
        <v>8308</v>
      </c>
      <c r="R107" t="s">
        <v>8310</v>
      </c>
      <c r="S107" s="10">
        <f t="shared" si="9"/>
        <v>42485.724768518514</v>
      </c>
      <c r="T107" s="9">
        <f t="shared" si="10"/>
        <v>42504</v>
      </c>
      <c r="U107">
        <f t="shared" si="11"/>
        <v>2016</v>
      </c>
      <c r="V107">
        <f t="shared" si="6"/>
        <v>4</v>
      </c>
    </row>
    <row r="108" spans="1:22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7"/>
        <v>101</v>
      </c>
      <c r="P108">
        <f t="shared" si="8"/>
        <v>186.11109999999999</v>
      </c>
      <c r="Q108" s="12" t="s">
        <v>8308</v>
      </c>
      <c r="R108" t="s">
        <v>8310</v>
      </c>
      <c r="S108" s="10">
        <f t="shared" si="9"/>
        <v>40987.776631944449</v>
      </c>
      <c r="T108" s="9">
        <f t="shared" si="10"/>
        <v>41001.776631944449</v>
      </c>
      <c r="U108">
        <f t="shared" si="11"/>
        <v>2012</v>
      </c>
      <c r="V108">
        <f t="shared" si="6"/>
        <v>3</v>
      </c>
    </row>
    <row r="109" spans="1:22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7"/>
        <v>102</v>
      </c>
      <c r="P109">
        <f t="shared" si="8"/>
        <v>111.3768</v>
      </c>
      <c r="Q109" s="12" t="s">
        <v>8308</v>
      </c>
      <c r="R109" t="s">
        <v>8310</v>
      </c>
      <c r="S109" s="10">
        <f t="shared" si="9"/>
        <v>40635.982488425929</v>
      </c>
      <c r="T109" s="9">
        <f t="shared" si="10"/>
        <v>40657.982488425929</v>
      </c>
      <c r="U109">
        <f t="shared" si="11"/>
        <v>2011</v>
      </c>
      <c r="V109">
        <f t="shared" si="6"/>
        <v>4</v>
      </c>
    </row>
    <row r="110" spans="1:22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7"/>
        <v>247</v>
      </c>
      <c r="P110">
        <f t="shared" si="8"/>
        <v>78.723399999999998</v>
      </c>
      <c r="Q110" s="12" t="s">
        <v>8308</v>
      </c>
      <c r="R110" t="s">
        <v>8310</v>
      </c>
      <c r="S110" s="10">
        <f t="shared" si="9"/>
        <v>41365.613078703704</v>
      </c>
      <c r="T110" s="9">
        <f t="shared" si="10"/>
        <v>41425.613078703704</v>
      </c>
      <c r="U110">
        <f t="shared" si="11"/>
        <v>2013</v>
      </c>
      <c r="V110">
        <f t="shared" si="6"/>
        <v>4</v>
      </c>
    </row>
    <row r="111" spans="1:22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7"/>
        <v>220</v>
      </c>
      <c r="P111">
        <f t="shared" si="8"/>
        <v>46.702100000000002</v>
      </c>
      <c r="Q111" s="12" t="s">
        <v>8308</v>
      </c>
      <c r="R111" t="s">
        <v>8310</v>
      </c>
      <c r="S111" s="10">
        <f t="shared" si="9"/>
        <v>40570.025810185187</v>
      </c>
      <c r="T111" s="9">
        <f t="shared" si="10"/>
        <v>40600.025810185187</v>
      </c>
      <c r="U111">
        <f t="shared" si="11"/>
        <v>2011</v>
      </c>
      <c r="V111">
        <f t="shared" si="6"/>
        <v>1</v>
      </c>
    </row>
    <row r="112" spans="1:22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7"/>
        <v>131</v>
      </c>
      <c r="P112">
        <f t="shared" si="8"/>
        <v>65.384600000000006</v>
      </c>
      <c r="Q112" s="12" t="s">
        <v>8308</v>
      </c>
      <c r="R112" t="s">
        <v>8310</v>
      </c>
      <c r="S112" s="10">
        <f t="shared" si="9"/>
        <v>41557.949687500004</v>
      </c>
      <c r="T112" s="9">
        <f t="shared" si="10"/>
        <v>41592.249305555553</v>
      </c>
      <c r="U112">
        <f t="shared" si="11"/>
        <v>2013</v>
      </c>
      <c r="V112">
        <f t="shared" si="6"/>
        <v>10</v>
      </c>
    </row>
    <row r="113" spans="1:22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7"/>
        <v>155</v>
      </c>
      <c r="P113">
        <f t="shared" si="8"/>
        <v>102.07550000000001</v>
      </c>
      <c r="Q113" s="12" t="s">
        <v>8308</v>
      </c>
      <c r="R113" t="s">
        <v>8310</v>
      </c>
      <c r="S113" s="10">
        <f t="shared" si="9"/>
        <v>42125.333182870367</v>
      </c>
      <c r="T113" s="9">
        <f t="shared" si="10"/>
        <v>42155.333182870367</v>
      </c>
      <c r="U113">
        <f t="shared" si="11"/>
        <v>2015</v>
      </c>
      <c r="V113">
        <f t="shared" si="6"/>
        <v>5</v>
      </c>
    </row>
    <row r="114" spans="1:22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7"/>
        <v>104</v>
      </c>
      <c r="P114">
        <f t="shared" si="8"/>
        <v>64.197500000000005</v>
      </c>
      <c r="Q114" s="12" t="s">
        <v>8308</v>
      </c>
      <c r="R114" t="s">
        <v>8310</v>
      </c>
      <c r="S114" s="10">
        <f t="shared" si="9"/>
        <v>41718.043032407404</v>
      </c>
      <c r="T114" s="9">
        <f t="shared" si="10"/>
        <v>41742.083333333336</v>
      </c>
      <c r="U114">
        <f t="shared" si="11"/>
        <v>2014</v>
      </c>
      <c r="V114">
        <f t="shared" si="6"/>
        <v>3</v>
      </c>
    </row>
    <row r="115" spans="1:22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7"/>
        <v>141</v>
      </c>
      <c r="P115">
        <f t="shared" si="8"/>
        <v>90.384600000000006</v>
      </c>
      <c r="Q115" s="12" t="s">
        <v>8308</v>
      </c>
      <c r="R115" t="s">
        <v>8310</v>
      </c>
      <c r="S115" s="10">
        <f t="shared" si="9"/>
        <v>40753.758425925924</v>
      </c>
      <c r="T115" s="9">
        <f t="shared" si="10"/>
        <v>40761.625</v>
      </c>
      <c r="U115">
        <f t="shared" si="11"/>
        <v>2011</v>
      </c>
      <c r="V115">
        <f t="shared" si="6"/>
        <v>7</v>
      </c>
    </row>
    <row r="116" spans="1:22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7"/>
        <v>103</v>
      </c>
      <c r="P116">
        <f t="shared" si="8"/>
        <v>88.571399999999997</v>
      </c>
      <c r="Q116" s="12" t="s">
        <v>8308</v>
      </c>
      <c r="R116" t="s">
        <v>8310</v>
      </c>
      <c r="S116" s="10">
        <f t="shared" si="9"/>
        <v>40861.27416666667</v>
      </c>
      <c r="T116" s="9">
        <f t="shared" si="10"/>
        <v>40921.27416666667</v>
      </c>
      <c r="U116">
        <f t="shared" si="11"/>
        <v>2011</v>
      </c>
      <c r="V116">
        <f t="shared" si="6"/>
        <v>11</v>
      </c>
    </row>
    <row r="117" spans="1:22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7"/>
        <v>140</v>
      </c>
      <c r="P117">
        <f t="shared" si="8"/>
        <v>28.7273</v>
      </c>
      <c r="Q117" s="12" t="s">
        <v>8308</v>
      </c>
      <c r="R117" t="s">
        <v>8310</v>
      </c>
      <c r="S117" s="10">
        <f t="shared" si="9"/>
        <v>40918.738935185182</v>
      </c>
      <c r="T117" s="9">
        <f t="shared" si="10"/>
        <v>40943.738935185182</v>
      </c>
      <c r="U117">
        <f t="shared" si="11"/>
        <v>2012</v>
      </c>
      <c r="V117">
        <f t="shared" si="6"/>
        <v>1</v>
      </c>
    </row>
    <row r="118" spans="1:22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7"/>
        <v>114</v>
      </c>
      <c r="P118">
        <f t="shared" si="8"/>
        <v>69.789500000000004</v>
      </c>
      <c r="Q118" s="12" t="s">
        <v>8308</v>
      </c>
      <c r="R118" t="s">
        <v>8310</v>
      </c>
      <c r="S118" s="10">
        <f t="shared" si="9"/>
        <v>40595.497164351851</v>
      </c>
      <c r="T118" s="9">
        <f t="shared" si="10"/>
        <v>40641.455497685187</v>
      </c>
      <c r="U118">
        <f t="shared" si="11"/>
        <v>2011</v>
      </c>
      <c r="V118">
        <f t="shared" si="6"/>
        <v>2</v>
      </c>
    </row>
    <row r="119" spans="1:22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7"/>
        <v>100</v>
      </c>
      <c r="P119">
        <f t="shared" si="8"/>
        <v>167.4896</v>
      </c>
      <c r="Q119" s="12" t="s">
        <v>8308</v>
      </c>
      <c r="R119" t="s">
        <v>8310</v>
      </c>
      <c r="S119" s="10">
        <f t="shared" si="9"/>
        <v>40248.834999999999</v>
      </c>
      <c r="T119" s="9">
        <f t="shared" si="10"/>
        <v>40338.791666666664</v>
      </c>
      <c r="U119">
        <f t="shared" si="11"/>
        <v>2010</v>
      </c>
      <c r="V119">
        <f t="shared" si="6"/>
        <v>3</v>
      </c>
    </row>
    <row r="120" spans="1:22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7"/>
        <v>113</v>
      </c>
      <c r="P120">
        <f t="shared" si="8"/>
        <v>144.91229999999999</v>
      </c>
      <c r="Q120" s="12" t="s">
        <v>8308</v>
      </c>
      <c r="R120" t="s">
        <v>8310</v>
      </c>
      <c r="S120" s="10">
        <f t="shared" si="9"/>
        <v>40723.053657407407</v>
      </c>
      <c r="T120" s="9">
        <f t="shared" si="10"/>
        <v>40753.053657407407</v>
      </c>
      <c r="U120">
        <f t="shared" si="11"/>
        <v>2011</v>
      </c>
      <c r="V120">
        <f t="shared" si="6"/>
        <v>6</v>
      </c>
    </row>
    <row r="121" spans="1:22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7"/>
        <v>105</v>
      </c>
      <c r="P121">
        <f t="shared" si="8"/>
        <v>91.840500000000006</v>
      </c>
      <c r="Q121" s="12" t="s">
        <v>8308</v>
      </c>
      <c r="R121" t="s">
        <v>8310</v>
      </c>
      <c r="S121" s="10">
        <f t="shared" si="9"/>
        <v>40739.069282407407</v>
      </c>
      <c r="T121" s="9">
        <f t="shared" si="10"/>
        <v>40768.958333333336</v>
      </c>
      <c r="U121">
        <f t="shared" si="11"/>
        <v>2011</v>
      </c>
      <c r="V121">
        <f t="shared" si="6"/>
        <v>7</v>
      </c>
    </row>
    <row r="122" spans="1:22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7"/>
        <v>0</v>
      </c>
      <c r="P122">
        <f t="shared" si="8"/>
        <v>10</v>
      </c>
      <c r="Q122" s="12" t="s">
        <v>8308</v>
      </c>
      <c r="R122" t="s">
        <v>8311</v>
      </c>
      <c r="S122" s="10">
        <f t="shared" si="9"/>
        <v>42616.049849537041</v>
      </c>
      <c r="T122" s="9">
        <f t="shared" si="10"/>
        <v>42646.049849537041</v>
      </c>
      <c r="U122">
        <f t="shared" si="11"/>
        <v>2016</v>
      </c>
      <c r="V122">
        <f t="shared" si="6"/>
        <v>9</v>
      </c>
    </row>
    <row r="123" spans="1:22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7"/>
        <v>0</v>
      </c>
      <c r="P123">
        <f t="shared" si="8"/>
        <v>1</v>
      </c>
      <c r="Q123" s="12" t="s">
        <v>8308</v>
      </c>
      <c r="R123" t="s">
        <v>8311</v>
      </c>
      <c r="S123" s="10">
        <f t="shared" si="9"/>
        <v>42096.704976851848</v>
      </c>
      <c r="T123" s="9">
        <f t="shared" si="10"/>
        <v>42112.427777777775</v>
      </c>
      <c r="U123">
        <f t="shared" si="11"/>
        <v>2015</v>
      </c>
      <c r="V123">
        <f t="shared" si="6"/>
        <v>4</v>
      </c>
    </row>
    <row r="124" spans="1:22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7"/>
        <v>0</v>
      </c>
      <c r="P124" t="str">
        <f t="shared" si="8"/>
        <v>no backers</v>
      </c>
      <c r="Q124" s="12" t="s">
        <v>8308</v>
      </c>
      <c r="R124" t="s">
        <v>8311</v>
      </c>
      <c r="S124" s="10">
        <f t="shared" si="9"/>
        <v>42593.431793981479</v>
      </c>
      <c r="T124" s="9">
        <f t="shared" si="10"/>
        <v>42653.431793981479</v>
      </c>
      <c r="U124">
        <f t="shared" si="11"/>
        <v>2016</v>
      </c>
      <c r="V124">
        <f t="shared" si="6"/>
        <v>8</v>
      </c>
    </row>
    <row r="125" spans="1:22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7"/>
        <v>0</v>
      </c>
      <c r="P125">
        <f t="shared" si="8"/>
        <v>25.166699999999999</v>
      </c>
      <c r="Q125" s="12" t="s">
        <v>8308</v>
      </c>
      <c r="R125" t="s">
        <v>8311</v>
      </c>
      <c r="S125" s="10">
        <f t="shared" si="9"/>
        <v>41904.781990740739</v>
      </c>
      <c r="T125" s="9">
        <f t="shared" si="10"/>
        <v>41940.916666666664</v>
      </c>
      <c r="U125">
        <f t="shared" si="11"/>
        <v>2014</v>
      </c>
      <c r="V125">
        <f t="shared" si="6"/>
        <v>9</v>
      </c>
    </row>
    <row r="126" spans="1:22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7"/>
        <v>0</v>
      </c>
      <c r="P126" t="str">
        <f t="shared" si="8"/>
        <v>no backers</v>
      </c>
      <c r="Q126" s="12" t="s">
        <v>8308</v>
      </c>
      <c r="R126" t="s">
        <v>8311</v>
      </c>
      <c r="S126" s="10">
        <f t="shared" si="9"/>
        <v>42114.928726851853</v>
      </c>
      <c r="T126" s="9">
        <f t="shared" si="10"/>
        <v>42139.928726851853</v>
      </c>
      <c r="U126">
        <f t="shared" si="11"/>
        <v>2015</v>
      </c>
      <c r="V126">
        <f t="shared" si="6"/>
        <v>4</v>
      </c>
    </row>
    <row r="127" spans="1:22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7"/>
        <v>14</v>
      </c>
      <c r="P127">
        <f t="shared" si="8"/>
        <v>11.666700000000001</v>
      </c>
      <c r="Q127" s="12" t="s">
        <v>8308</v>
      </c>
      <c r="R127" t="s">
        <v>8311</v>
      </c>
      <c r="S127" s="10">
        <f t="shared" si="9"/>
        <v>42709.993981481486</v>
      </c>
      <c r="T127" s="9">
        <f t="shared" si="10"/>
        <v>42769.993981481486</v>
      </c>
      <c r="U127">
        <f t="shared" si="11"/>
        <v>2016</v>
      </c>
      <c r="V127">
        <f t="shared" si="6"/>
        <v>12</v>
      </c>
    </row>
    <row r="128" spans="1:22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7"/>
        <v>6</v>
      </c>
      <c r="P128">
        <f t="shared" si="8"/>
        <v>106.6923</v>
      </c>
      <c r="Q128" s="12" t="s">
        <v>8308</v>
      </c>
      <c r="R128" t="s">
        <v>8311</v>
      </c>
      <c r="S128" s="10">
        <f t="shared" si="9"/>
        <v>42135.589548611111</v>
      </c>
      <c r="T128" s="9">
        <f t="shared" si="10"/>
        <v>42166.083333333328</v>
      </c>
      <c r="U128">
        <f t="shared" si="11"/>
        <v>2015</v>
      </c>
      <c r="V128">
        <f t="shared" si="6"/>
        <v>5</v>
      </c>
    </row>
    <row r="129" spans="1:22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7"/>
        <v>2</v>
      </c>
      <c r="P129">
        <f t="shared" si="8"/>
        <v>47.5</v>
      </c>
      <c r="Q129" s="12" t="s">
        <v>8308</v>
      </c>
      <c r="R129" t="s">
        <v>8311</v>
      </c>
      <c r="S129" s="10">
        <f t="shared" si="9"/>
        <v>42067.62431712963</v>
      </c>
      <c r="T129" s="9">
        <f t="shared" si="10"/>
        <v>42097.582650462966</v>
      </c>
      <c r="U129">
        <f t="shared" si="11"/>
        <v>2015</v>
      </c>
      <c r="V129">
        <f t="shared" si="6"/>
        <v>3</v>
      </c>
    </row>
    <row r="130" spans="1:22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7"/>
        <v>2</v>
      </c>
      <c r="P130">
        <f t="shared" si="8"/>
        <v>311.16669999999999</v>
      </c>
      <c r="Q130" s="12" t="s">
        <v>8308</v>
      </c>
      <c r="R130" t="s">
        <v>8311</v>
      </c>
      <c r="S130" s="10">
        <f t="shared" si="9"/>
        <v>42628.22792824074</v>
      </c>
      <c r="T130" s="9">
        <f t="shared" si="10"/>
        <v>42663.22792824074</v>
      </c>
      <c r="U130">
        <f t="shared" si="11"/>
        <v>2016</v>
      </c>
      <c r="V130">
        <f t="shared" ref="V130:V193" si="12">MONTH(S130)</f>
        <v>9</v>
      </c>
    </row>
    <row r="131" spans="1:22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3">ROUND(E131/D131*100,0)</f>
        <v>0</v>
      </c>
      <c r="P131" t="str">
        <f t="shared" ref="P131:P194" si="14">IFERROR(ROUND(E131/L131,4),"no backers")</f>
        <v>no backers</v>
      </c>
      <c r="Q131" s="12" t="s">
        <v>8308</v>
      </c>
      <c r="R131" t="s">
        <v>8311</v>
      </c>
      <c r="S131" s="10">
        <f t="shared" ref="S131:S194" si="15">(((J131/60)/60)/24)+DATE(1970,1,1)</f>
        <v>41882.937303240738</v>
      </c>
      <c r="T131" s="9">
        <f t="shared" ref="T131:T194" si="16">(((I131/60)/60)/24)+DATE(1970,1,1)</f>
        <v>41942.937303240738</v>
      </c>
      <c r="U131">
        <f t="shared" ref="U131:U194" si="17">YEAR(S131)</f>
        <v>2014</v>
      </c>
      <c r="V131">
        <f t="shared" si="12"/>
        <v>8</v>
      </c>
    </row>
    <row r="132" spans="1:22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3"/>
        <v>0</v>
      </c>
      <c r="P132" t="str">
        <f t="shared" si="14"/>
        <v>no backers</v>
      </c>
      <c r="Q132" s="12" t="s">
        <v>8308</v>
      </c>
      <c r="R132" t="s">
        <v>8311</v>
      </c>
      <c r="S132" s="10">
        <f t="shared" si="15"/>
        <v>41778.915416666663</v>
      </c>
      <c r="T132" s="9">
        <f t="shared" si="16"/>
        <v>41806.844444444447</v>
      </c>
      <c r="U132">
        <f t="shared" si="17"/>
        <v>2014</v>
      </c>
      <c r="V132">
        <f t="shared" si="12"/>
        <v>5</v>
      </c>
    </row>
    <row r="133" spans="1:22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3"/>
        <v>0</v>
      </c>
      <c r="P133" t="str">
        <f t="shared" si="14"/>
        <v>no backers</v>
      </c>
      <c r="Q133" s="12" t="s">
        <v>8308</v>
      </c>
      <c r="R133" t="s">
        <v>8311</v>
      </c>
      <c r="S133" s="10">
        <f t="shared" si="15"/>
        <v>42541.837511574078</v>
      </c>
      <c r="T133" s="9">
        <f t="shared" si="16"/>
        <v>42557</v>
      </c>
      <c r="U133">
        <f t="shared" si="17"/>
        <v>2016</v>
      </c>
      <c r="V133">
        <f t="shared" si="12"/>
        <v>6</v>
      </c>
    </row>
    <row r="134" spans="1:22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3"/>
        <v>10</v>
      </c>
      <c r="P134">
        <f t="shared" si="14"/>
        <v>94.506200000000007</v>
      </c>
      <c r="Q134" s="12" t="s">
        <v>8308</v>
      </c>
      <c r="R134" t="s">
        <v>8311</v>
      </c>
      <c r="S134" s="10">
        <f t="shared" si="15"/>
        <v>41905.812581018516</v>
      </c>
      <c r="T134" s="9">
        <f t="shared" si="16"/>
        <v>41950.854247685187</v>
      </c>
      <c r="U134">
        <f t="shared" si="17"/>
        <v>2014</v>
      </c>
      <c r="V134">
        <f t="shared" si="12"/>
        <v>9</v>
      </c>
    </row>
    <row r="135" spans="1:22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3"/>
        <v>0</v>
      </c>
      <c r="P135" t="str">
        <f t="shared" si="14"/>
        <v>no backers</v>
      </c>
      <c r="Q135" s="12" t="s">
        <v>8308</v>
      </c>
      <c r="R135" t="s">
        <v>8311</v>
      </c>
      <c r="S135" s="10">
        <f t="shared" si="15"/>
        <v>42491.80768518518</v>
      </c>
      <c r="T135" s="9">
        <f t="shared" si="16"/>
        <v>42521.729861111111</v>
      </c>
      <c r="U135">
        <f t="shared" si="17"/>
        <v>2016</v>
      </c>
      <c r="V135">
        <f t="shared" si="12"/>
        <v>5</v>
      </c>
    </row>
    <row r="136" spans="1:22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3"/>
        <v>0</v>
      </c>
      <c r="P136" t="str">
        <f t="shared" si="14"/>
        <v>no backers</v>
      </c>
      <c r="Q136" s="12" t="s">
        <v>8308</v>
      </c>
      <c r="R136" t="s">
        <v>8311</v>
      </c>
      <c r="S136" s="10">
        <f t="shared" si="15"/>
        <v>42221.909930555557</v>
      </c>
      <c r="T136" s="9">
        <f t="shared" si="16"/>
        <v>42251.708333333328</v>
      </c>
      <c r="U136">
        <f t="shared" si="17"/>
        <v>2015</v>
      </c>
      <c r="V136">
        <f t="shared" si="12"/>
        <v>8</v>
      </c>
    </row>
    <row r="137" spans="1:22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3"/>
        <v>13</v>
      </c>
      <c r="P137">
        <f t="shared" si="14"/>
        <v>80.599999999999994</v>
      </c>
      <c r="Q137" s="12" t="s">
        <v>8308</v>
      </c>
      <c r="R137" t="s">
        <v>8311</v>
      </c>
      <c r="S137" s="10">
        <f t="shared" si="15"/>
        <v>41788.381909722222</v>
      </c>
      <c r="T137" s="9">
        <f t="shared" si="16"/>
        <v>41821.791666666664</v>
      </c>
      <c r="U137">
        <f t="shared" si="17"/>
        <v>2014</v>
      </c>
      <c r="V137">
        <f t="shared" si="12"/>
        <v>5</v>
      </c>
    </row>
    <row r="138" spans="1:22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3"/>
        <v>0</v>
      </c>
      <c r="P138" t="str">
        <f t="shared" si="14"/>
        <v>no backers</v>
      </c>
      <c r="Q138" s="12" t="s">
        <v>8308</v>
      </c>
      <c r="R138" t="s">
        <v>8311</v>
      </c>
      <c r="S138" s="10">
        <f t="shared" si="15"/>
        <v>42096.410115740742</v>
      </c>
      <c r="T138" s="9">
        <f t="shared" si="16"/>
        <v>42140.427777777775</v>
      </c>
      <c r="U138">
        <f t="shared" si="17"/>
        <v>2015</v>
      </c>
      <c r="V138">
        <f t="shared" si="12"/>
        <v>4</v>
      </c>
    </row>
    <row r="139" spans="1:22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3"/>
        <v>0</v>
      </c>
      <c r="P139" t="str">
        <f t="shared" si="14"/>
        <v>no backers</v>
      </c>
      <c r="Q139" s="12" t="s">
        <v>8308</v>
      </c>
      <c r="R139" t="s">
        <v>8311</v>
      </c>
      <c r="S139" s="10">
        <f t="shared" si="15"/>
        <v>42239.573993055557</v>
      </c>
      <c r="T139" s="9">
        <f t="shared" si="16"/>
        <v>42289.573993055557</v>
      </c>
      <c r="U139">
        <f t="shared" si="17"/>
        <v>2015</v>
      </c>
      <c r="V139">
        <f t="shared" si="12"/>
        <v>8</v>
      </c>
    </row>
    <row r="140" spans="1:22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3"/>
        <v>3</v>
      </c>
      <c r="P140">
        <f t="shared" si="14"/>
        <v>81.241399999999999</v>
      </c>
      <c r="Q140" s="12" t="s">
        <v>8308</v>
      </c>
      <c r="R140" t="s">
        <v>8311</v>
      </c>
      <c r="S140" s="10">
        <f t="shared" si="15"/>
        <v>42186.257418981477</v>
      </c>
      <c r="T140" s="9">
        <f t="shared" si="16"/>
        <v>42217.207638888889</v>
      </c>
      <c r="U140">
        <f t="shared" si="17"/>
        <v>2015</v>
      </c>
      <c r="V140">
        <f t="shared" si="12"/>
        <v>7</v>
      </c>
    </row>
    <row r="141" spans="1:22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3"/>
        <v>100</v>
      </c>
      <c r="P141">
        <f t="shared" si="14"/>
        <v>500</v>
      </c>
      <c r="Q141" s="12" t="s">
        <v>8308</v>
      </c>
      <c r="R141" t="s">
        <v>8311</v>
      </c>
      <c r="S141" s="10">
        <f t="shared" si="15"/>
        <v>42187.920972222222</v>
      </c>
      <c r="T141" s="9">
        <f t="shared" si="16"/>
        <v>42197.920972222222</v>
      </c>
      <c r="U141">
        <f t="shared" si="17"/>
        <v>2015</v>
      </c>
      <c r="V141">
        <f t="shared" si="12"/>
        <v>7</v>
      </c>
    </row>
    <row r="142" spans="1:22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3"/>
        <v>0</v>
      </c>
      <c r="P142" t="str">
        <f t="shared" si="14"/>
        <v>no backers</v>
      </c>
      <c r="Q142" s="12" t="s">
        <v>8308</v>
      </c>
      <c r="R142" t="s">
        <v>8311</v>
      </c>
      <c r="S142" s="10">
        <f t="shared" si="15"/>
        <v>42053.198287037041</v>
      </c>
      <c r="T142" s="9">
        <f t="shared" si="16"/>
        <v>42083.15662037037</v>
      </c>
      <c r="U142">
        <f t="shared" si="17"/>
        <v>2015</v>
      </c>
      <c r="V142">
        <f t="shared" si="12"/>
        <v>2</v>
      </c>
    </row>
    <row r="143" spans="1:22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3"/>
        <v>11</v>
      </c>
      <c r="P143">
        <f t="shared" si="14"/>
        <v>46.178600000000003</v>
      </c>
      <c r="Q143" s="12" t="s">
        <v>8308</v>
      </c>
      <c r="R143" t="s">
        <v>8311</v>
      </c>
      <c r="S143" s="10">
        <f t="shared" si="15"/>
        <v>42110.153043981481</v>
      </c>
      <c r="T143" s="9">
        <f t="shared" si="16"/>
        <v>42155.153043981481</v>
      </c>
      <c r="U143">
        <f t="shared" si="17"/>
        <v>2015</v>
      </c>
      <c r="V143">
        <f t="shared" si="12"/>
        <v>4</v>
      </c>
    </row>
    <row r="144" spans="1:22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3"/>
        <v>0</v>
      </c>
      <c r="P144">
        <f t="shared" si="14"/>
        <v>10</v>
      </c>
      <c r="Q144" s="12" t="s">
        <v>8308</v>
      </c>
      <c r="R144" t="s">
        <v>8311</v>
      </c>
      <c r="S144" s="10">
        <f t="shared" si="15"/>
        <v>41938.893263888887</v>
      </c>
      <c r="T144" s="9">
        <f t="shared" si="16"/>
        <v>41959.934930555552</v>
      </c>
      <c r="U144">
        <f t="shared" si="17"/>
        <v>2014</v>
      </c>
      <c r="V144">
        <f t="shared" si="12"/>
        <v>10</v>
      </c>
    </row>
    <row r="145" spans="1:22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3"/>
        <v>0</v>
      </c>
      <c r="P145" t="str">
        <f t="shared" si="14"/>
        <v>no backers</v>
      </c>
      <c r="Q145" s="12" t="s">
        <v>8308</v>
      </c>
      <c r="R145" t="s">
        <v>8311</v>
      </c>
      <c r="S145" s="10">
        <f t="shared" si="15"/>
        <v>42559.064143518524</v>
      </c>
      <c r="T145" s="9">
        <f t="shared" si="16"/>
        <v>42616.246527777781</v>
      </c>
      <c r="U145">
        <f t="shared" si="17"/>
        <v>2016</v>
      </c>
      <c r="V145">
        <f t="shared" si="12"/>
        <v>7</v>
      </c>
    </row>
    <row r="146" spans="1:22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3"/>
        <v>28</v>
      </c>
      <c r="P146">
        <f t="shared" si="14"/>
        <v>55.945900000000002</v>
      </c>
      <c r="Q146" s="12" t="s">
        <v>8308</v>
      </c>
      <c r="R146" t="s">
        <v>8311</v>
      </c>
      <c r="S146" s="10">
        <f t="shared" si="15"/>
        <v>42047.762407407412</v>
      </c>
      <c r="T146" s="9">
        <f t="shared" si="16"/>
        <v>42107.72074074074</v>
      </c>
      <c r="U146">
        <f t="shared" si="17"/>
        <v>2015</v>
      </c>
      <c r="V146">
        <f t="shared" si="12"/>
        <v>2</v>
      </c>
    </row>
    <row r="147" spans="1:22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3"/>
        <v>8</v>
      </c>
      <c r="P147">
        <f t="shared" si="14"/>
        <v>37.555599999999998</v>
      </c>
      <c r="Q147" s="12" t="s">
        <v>8308</v>
      </c>
      <c r="R147" t="s">
        <v>8311</v>
      </c>
      <c r="S147" s="10">
        <f t="shared" si="15"/>
        <v>42200.542268518519</v>
      </c>
      <c r="T147" s="9">
        <f t="shared" si="16"/>
        <v>42227.542268518519</v>
      </c>
      <c r="U147">
        <f t="shared" si="17"/>
        <v>2015</v>
      </c>
      <c r="V147">
        <f t="shared" si="12"/>
        <v>7</v>
      </c>
    </row>
    <row r="148" spans="1:22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3"/>
        <v>1</v>
      </c>
      <c r="P148">
        <f t="shared" si="14"/>
        <v>38.333300000000001</v>
      </c>
      <c r="Q148" s="12" t="s">
        <v>8308</v>
      </c>
      <c r="R148" t="s">
        <v>8311</v>
      </c>
      <c r="S148" s="10">
        <f t="shared" si="15"/>
        <v>42693.016180555554</v>
      </c>
      <c r="T148" s="9">
        <f t="shared" si="16"/>
        <v>42753.016180555554</v>
      </c>
      <c r="U148">
        <f t="shared" si="17"/>
        <v>2016</v>
      </c>
      <c r="V148">
        <f t="shared" si="12"/>
        <v>11</v>
      </c>
    </row>
    <row r="149" spans="1:22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3"/>
        <v>0</v>
      </c>
      <c r="P149" t="str">
        <f t="shared" si="14"/>
        <v>no backers</v>
      </c>
      <c r="Q149" s="12" t="s">
        <v>8308</v>
      </c>
      <c r="R149" t="s">
        <v>8311</v>
      </c>
      <c r="S149" s="10">
        <f t="shared" si="15"/>
        <v>41969.767824074079</v>
      </c>
      <c r="T149" s="9">
        <f t="shared" si="16"/>
        <v>42012.762499999997</v>
      </c>
      <c r="U149">
        <f t="shared" si="17"/>
        <v>2014</v>
      </c>
      <c r="V149">
        <f t="shared" si="12"/>
        <v>11</v>
      </c>
    </row>
    <row r="150" spans="1:22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3"/>
        <v>0</v>
      </c>
      <c r="P150">
        <f t="shared" si="14"/>
        <v>20</v>
      </c>
      <c r="Q150" s="12" t="s">
        <v>8308</v>
      </c>
      <c r="R150" t="s">
        <v>8311</v>
      </c>
      <c r="S150" s="10">
        <f t="shared" si="15"/>
        <v>42397.281666666662</v>
      </c>
      <c r="T150" s="9">
        <f t="shared" si="16"/>
        <v>42427.281666666662</v>
      </c>
      <c r="U150">
        <f t="shared" si="17"/>
        <v>2016</v>
      </c>
      <c r="V150">
        <f t="shared" si="12"/>
        <v>1</v>
      </c>
    </row>
    <row r="151" spans="1:22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3"/>
        <v>1</v>
      </c>
      <c r="P151">
        <f t="shared" si="14"/>
        <v>15.333299999999999</v>
      </c>
      <c r="Q151" s="12" t="s">
        <v>8308</v>
      </c>
      <c r="R151" t="s">
        <v>8311</v>
      </c>
      <c r="S151" s="10">
        <f t="shared" si="15"/>
        <v>41968.172106481477</v>
      </c>
      <c r="T151" s="9">
        <f t="shared" si="16"/>
        <v>41998.333333333328</v>
      </c>
      <c r="U151">
        <f t="shared" si="17"/>
        <v>2014</v>
      </c>
      <c r="V151">
        <f t="shared" si="12"/>
        <v>11</v>
      </c>
    </row>
    <row r="152" spans="1:22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3"/>
        <v>23</v>
      </c>
      <c r="P152">
        <f t="shared" si="14"/>
        <v>449.43279999999999</v>
      </c>
      <c r="Q152" s="12" t="s">
        <v>8308</v>
      </c>
      <c r="R152" t="s">
        <v>8311</v>
      </c>
      <c r="S152" s="10">
        <f t="shared" si="15"/>
        <v>42090.161828703705</v>
      </c>
      <c r="T152" s="9">
        <f t="shared" si="16"/>
        <v>42150.161828703705</v>
      </c>
      <c r="U152">
        <f t="shared" si="17"/>
        <v>2015</v>
      </c>
      <c r="V152">
        <f t="shared" si="12"/>
        <v>3</v>
      </c>
    </row>
    <row r="153" spans="1:22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3"/>
        <v>0</v>
      </c>
      <c r="P153">
        <f t="shared" si="14"/>
        <v>28</v>
      </c>
      <c r="Q153" s="12" t="s">
        <v>8308</v>
      </c>
      <c r="R153" t="s">
        <v>8311</v>
      </c>
      <c r="S153" s="10">
        <f t="shared" si="15"/>
        <v>42113.550821759258</v>
      </c>
      <c r="T153" s="9">
        <f t="shared" si="16"/>
        <v>42173.550821759258</v>
      </c>
      <c r="U153">
        <f t="shared" si="17"/>
        <v>2015</v>
      </c>
      <c r="V153">
        <f t="shared" si="12"/>
        <v>4</v>
      </c>
    </row>
    <row r="154" spans="1:22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3"/>
        <v>0</v>
      </c>
      <c r="P154">
        <f t="shared" si="14"/>
        <v>15</v>
      </c>
      <c r="Q154" s="12" t="s">
        <v>8308</v>
      </c>
      <c r="R154" t="s">
        <v>8311</v>
      </c>
      <c r="S154" s="10">
        <f t="shared" si="15"/>
        <v>41875.077546296299</v>
      </c>
      <c r="T154" s="9">
        <f t="shared" si="16"/>
        <v>41905.077546296299</v>
      </c>
      <c r="U154">
        <f t="shared" si="17"/>
        <v>2014</v>
      </c>
      <c r="V154">
        <f t="shared" si="12"/>
        <v>8</v>
      </c>
    </row>
    <row r="155" spans="1:22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3"/>
        <v>1</v>
      </c>
      <c r="P155">
        <f t="shared" si="14"/>
        <v>35.9</v>
      </c>
      <c r="Q155" s="12" t="s">
        <v>8308</v>
      </c>
      <c r="R155" t="s">
        <v>8311</v>
      </c>
      <c r="S155" s="10">
        <f t="shared" si="15"/>
        <v>41933.586157407408</v>
      </c>
      <c r="T155" s="9">
        <f t="shared" si="16"/>
        <v>41975.627824074079</v>
      </c>
      <c r="U155">
        <f t="shared" si="17"/>
        <v>2014</v>
      </c>
      <c r="V155">
        <f t="shared" si="12"/>
        <v>10</v>
      </c>
    </row>
    <row r="156" spans="1:22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3"/>
        <v>3</v>
      </c>
      <c r="P156">
        <f t="shared" si="14"/>
        <v>13.333299999999999</v>
      </c>
      <c r="Q156" s="12" t="s">
        <v>8308</v>
      </c>
      <c r="R156" t="s">
        <v>8311</v>
      </c>
      <c r="S156" s="10">
        <f t="shared" si="15"/>
        <v>42115.547395833331</v>
      </c>
      <c r="T156" s="9">
        <f t="shared" si="16"/>
        <v>42158.547395833331</v>
      </c>
      <c r="U156">
        <f t="shared" si="17"/>
        <v>2015</v>
      </c>
      <c r="V156">
        <f t="shared" si="12"/>
        <v>4</v>
      </c>
    </row>
    <row r="157" spans="1:22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3"/>
        <v>0</v>
      </c>
      <c r="P157">
        <f t="shared" si="14"/>
        <v>20.25</v>
      </c>
      <c r="Q157" s="12" t="s">
        <v>8308</v>
      </c>
      <c r="R157" t="s">
        <v>8311</v>
      </c>
      <c r="S157" s="10">
        <f t="shared" si="15"/>
        <v>42168.559432870374</v>
      </c>
      <c r="T157" s="9">
        <f t="shared" si="16"/>
        <v>42208.559432870374</v>
      </c>
      <c r="U157">
        <f t="shared" si="17"/>
        <v>2015</v>
      </c>
      <c r="V157">
        <f t="shared" si="12"/>
        <v>6</v>
      </c>
    </row>
    <row r="158" spans="1:22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3"/>
        <v>5</v>
      </c>
      <c r="P158">
        <f t="shared" si="14"/>
        <v>119</v>
      </c>
      <c r="Q158" s="12" t="s">
        <v>8308</v>
      </c>
      <c r="R158" t="s">
        <v>8311</v>
      </c>
      <c r="S158" s="10">
        <f t="shared" si="15"/>
        <v>41794.124953703707</v>
      </c>
      <c r="T158" s="9">
        <f t="shared" si="16"/>
        <v>41854.124953703707</v>
      </c>
      <c r="U158">
        <f t="shared" si="17"/>
        <v>2014</v>
      </c>
      <c r="V158">
        <f t="shared" si="12"/>
        <v>6</v>
      </c>
    </row>
    <row r="159" spans="1:22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3"/>
        <v>0</v>
      </c>
      <c r="P159">
        <f t="shared" si="14"/>
        <v>4</v>
      </c>
      <c r="Q159" s="12" t="s">
        <v>8308</v>
      </c>
      <c r="R159" t="s">
        <v>8311</v>
      </c>
      <c r="S159" s="10">
        <f t="shared" si="15"/>
        <v>42396.911712962959</v>
      </c>
      <c r="T159" s="9">
        <f t="shared" si="16"/>
        <v>42426.911712962959</v>
      </c>
      <c r="U159">
        <f t="shared" si="17"/>
        <v>2016</v>
      </c>
      <c r="V159">
        <f t="shared" si="12"/>
        <v>1</v>
      </c>
    </row>
    <row r="160" spans="1:22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3"/>
        <v>0</v>
      </c>
      <c r="P160" t="str">
        <f t="shared" si="14"/>
        <v>no backers</v>
      </c>
      <c r="Q160" s="12" t="s">
        <v>8308</v>
      </c>
      <c r="R160" t="s">
        <v>8311</v>
      </c>
      <c r="S160" s="10">
        <f t="shared" si="15"/>
        <v>41904.07671296296</v>
      </c>
      <c r="T160" s="9">
        <f t="shared" si="16"/>
        <v>41934.07671296296</v>
      </c>
      <c r="U160">
        <f t="shared" si="17"/>
        <v>2014</v>
      </c>
      <c r="V160">
        <f t="shared" si="12"/>
        <v>9</v>
      </c>
    </row>
    <row r="161" spans="1:22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3"/>
        <v>0</v>
      </c>
      <c r="P161">
        <f t="shared" si="14"/>
        <v>10</v>
      </c>
      <c r="Q161" s="12" t="s">
        <v>8308</v>
      </c>
      <c r="R161" t="s">
        <v>8311</v>
      </c>
      <c r="S161" s="10">
        <f t="shared" si="15"/>
        <v>42514.434548611112</v>
      </c>
      <c r="T161" s="9">
        <f t="shared" si="16"/>
        <v>42554.434548611112</v>
      </c>
      <c r="U161">
        <f t="shared" si="17"/>
        <v>2016</v>
      </c>
      <c r="V161">
        <f t="shared" si="12"/>
        <v>5</v>
      </c>
    </row>
    <row r="162" spans="1:22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3"/>
        <v>0</v>
      </c>
      <c r="P162" t="str">
        <f t="shared" si="14"/>
        <v>no backers</v>
      </c>
      <c r="Q162" s="12" t="s">
        <v>8308</v>
      </c>
      <c r="R162" t="s">
        <v>8312</v>
      </c>
      <c r="S162" s="10">
        <f t="shared" si="15"/>
        <v>42171.913090277783</v>
      </c>
      <c r="T162" s="9">
        <f t="shared" si="16"/>
        <v>42231.913090277783</v>
      </c>
      <c r="U162">
        <f t="shared" si="17"/>
        <v>2015</v>
      </c>
      <c r="V162">
        <f t="shared" si="12"/>
        <v>6</v>
      </c>
    </row>
    <row r="163" spans="1:22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3"/>
        <v>0</v>
      </c>
      <c r="P163">
        <f t="shared" si="14"/>
        <v>5</v>
      </c>
      <c r="Q163" s="12" t="s">
        <v>8308</v>
      </c>
      <c r="R163" t="s">
        <v>8312</v>
      </c>
      <c r="S163" s="10">
        <f t="shared" si="15"/>
        <v>41792.687442129631</v>
      </c>
      <c r="T163" s="9">
        <f t="shared" si="16"/>
        <v>41822.687442129631</v>
      </c>
      <c r="U163">
        <f t="shared" si="17"/>
        <v>2014</v>
      </c>
      <c r="V163">
        <f t="shared" si="12"/>
        <v>6</v>
      </c>
    </row>
    <row r="164" spans="1:22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3"/>
        <v>16</v>
      </c>
      <c r="P164">
        <f t="shared" si="14"/>
        <v>43.5</v>
      </c>
      <c r="Q164" s="12" t="s">
        <v>8308</v>
      </c>
      <c r="R164" t="s">
        <v>8312</v>
      </c>
      <c r="S164" s="10">
        <f t="shared" si="15"/>
        <v>41835.126805555556</v>
      </c>
      <c r="T164" s="9">
        <f t="shared" si="16"/>
        <v>41867.987500000003</v>
      </c>
      <c r="U164">
        <f t="shared" si="17"/>
        <v>2014</v>
      </c>
      <c r="V164">
        <f t="shared" si="12"/>
        <v>7</v>
      </c>
    </row>
    <row r="165" spans="1:22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3"/>
        <v>0</v>
      </c>
      <c r="P165" t="str">
        <f t="shared" si="14"/>
        <v>no backers</v>
      </c>
      <c r="Q165" s="12" t="s">
        <v>8308</v>
      </c>
      <c r="R165" t="s">
        <v>8312</v>
      </c>
      <c r="S165" s="10">
        <f t="shared" si="15"/>
        <v>42243.961273148147</v>
      </c>
      <c r="T165" s="9">
        <f t="shared" si="16"/>
        <v>42278</v>
      </c>
      <c r="U165">
        <f t="shared" si="17"/>
        <v>2015</v>
      </c>
      <c r="V165">
        <f t="shared" si="12"/>
        <v>8</v>
      </c>
    </row>
    <row r="166" spans="1:22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3"/>
        <v>1</v>
      </c>
      <c r="P166">
        <f t="shared" si="14"/>
        <v>91.428600000000003</v>
      </c>
      <c r="Q166" s="12" t="s">
        <v>8308</v>
      </c>
      <c r="R166" t="s">
        <v>8312</v>
      </c>
      <c r="S166" s="10">
        <f t="shared" si="15"/>
        <v>41841.762743055559</v>
      </c>
      <c r="T166" s="9">
        <f t="shared" si="16"/>
        <v>41901.762743055559</v>
      </c>
      <c r="U166">
        <f t="shared" si="17"/>
        <v>2014</v>
      </c>
      <c r="V166">
        <f t="shared" si="12"/>
        <v>7</v>
      </c>
    </row>
    <row r="167" spans="1:22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3"/>
        <v>0</v>
      </c>
      <c r="P167" t="str">
        <f t="shared" si="14"/>
        <v>no backers</v>
      </c>
      <c r="Q167" s="12" t="s">
        <v>8308</v>
      </c>
      <c r="R167" t="s">
        <v>8312</v>
      </c>
      <c r="S167" s="10">
        <f t="shared" si="15"/>
        <v>42351.658842592587</v>
      </c>
      <c r="T167" s="9">
        <f t="shared" si="16"/>
        <v>42381.658842592587</v>
      </c>
      <c r="U167">
        <f t="shared" si="17"/>
        <v>2015</v>
      </c>
      <c r="V167">
        <f t="shared" si="12"/>
        <v>12</v>
      </c>
    </row>
    <row r="168" spans="1:22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3"/>
        <v>60</v>
      </c>
      <c r="P168">
        <f t="shared" si="14"/>
        <v>3000</v>
      </c>
      <c r="Q168" s="12" t="s">
        <v>8308</v>
      </c>
      <c r="R168" t="s">
        <v>8312</v>
      </c>
      <c r="S168" s="10">
        <f t="shared" si="15"/>
        <v>42721.075949074075</v>
      </c>
      <c r="T168" s="9">
        <f t="shared" si="16"/>
        <v>42751.075949074075</v>
      </c>
      <c r="U168">
        <f t="shared" si="17"/>
        <v>2016</v>
      </c>
      <c r="V168">
        <f t="shared" si="12"/>
        <v>12</v>
      </c>
    </row>
    <row r="169" spans="1:22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3"/>
        <v>0</v>
      </c>
      <c r="P169">
        <f t="shared" si="14"/>
        <v>5.5</v>
      </c>
      <c r="Q169" s="12" t="s">
        <v>8308</v>
      </c>
      <c r="R169" t="s">
        <v>8312</v>
      </c>
      <c r="S169" s="10">
        <f t="shared" si="15"/>
        <v>42160.927488425921</v>
      </c>
      <c r="T169" s="9">
        <f t="shared" si="16"/>
        <v>42220.927488425921</v>
      </c>
      <c r="U169">
        <f t="shared" si="17"/>
        <v>2015</v>
      </c>
      <c r="V169">
        <f t="shared" si="12"/>
        <v>6</v>
      </c>
    </row>
    <row r="170" spans="1:22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3"/>
        <v>4</v>
      </c>
      <c r="P170">
        <f t="shared" si="14"/>
        <v>108.33329999999999</v>
      </c>
      <c r="Q170" s="12" t="s">
        <v>8308</v>
      </c>
      <c r="R170" t="s">
        <v>8312</v>
      </c>
      <c r="S170" s="10">
        <f t="shared" si="15"/>
        <v>42052.83530092593</v>
      </c>
      <c r="T170" s="9">
        <f t="shared" si="16"/>
        <v>42082.793634259258</v>
      </c>
      <c r="U170">
        <f t="shared" si="17"/>
        <v>2015</v>
      </c>
      <c r="V170">
        <f t="shared" si="12"/>
        <v>2</v>
      </c>
    </row>
    <row r="171" spans="1:22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3"/>
        <v>22</v>
      </c>
      <c r="P171">
        <f t="shared" si="14"/>
        <v>56</v>
      </c>
      <c r="Q171" s="12" t="s">
        <v>8308</v>
      </c>
      <c r="R171" t="s">
        <v>8312</v>
      </c>
      <c r="S171" s="10">
        <f t="shared" si="15"/>
        <v>41900.505312499998</v>
      </c>
      <c r="T171" s="9">
        <f t="shared" si="16"/>
        <v>41930.505312499998</v>
      </c>
      <c r="U171">
        <f t="shared" si="17"/>
        <v>2014</v>
      </c>
      <c r="V171">
        <f t="shared" si="12"/>
        <v>9</v>
      </c>
    </row>
    <row r="172" spans="1:22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3"/>
        <v>3</v>
      </c>
      <c r="P172">
        <f t="shared" si="14"/>
        <v>32.5</v>
      </c>
      <c r="Q172" s="12" t="s">
        <v>8308</v>
      </c>
      <c r="R172" t="s">
        <v>8312</v>
      </c>
      <c r="S172" s="10">
        <f t="shared" si="15"/>
        <v>42216.977812500001</v>
      </c>
      <c r="T172" s="9">
        <f t="shared" si="16"/>
        <v>42246.227777777778</v>
      </c>
      <c r="U172">
        <f t="shared" si="17"/>
        <v>2015</v>
      </c>
      <c r="V172">
        <f t="shared" si="12"/>
        <v>7</v>
      </c>
    </row>
    <row r="173" spans="1:22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3"/>
        <v>0</v>
      </c>
      <c r="P173">
        <f t="shared" si="14"/>
        <v>1</v>
      </c>
      <c r="Q173" s="12" t="s">
        <v>8308</v>
      </c>
      <c r="R173" t="s">
        <v>8312</v>
      </c>
      <c r="S173" s="10">
        <f t="shared" si="15"/>
        <v>42534.180717592593</v>
      </c>
      <c r="T173" s="9">
        <f t="shared" si="16"/>
        <v>42594.180717592593</v>
      </c>
      <c r="U173">
        <f t="shared" si="17"/>
        <v>2016</v>
      </c>
      <c r="V173">
        <f t="shared" si="12"/>
        <v>6</v>
      </c>
    </row>
    <row r="174" spans="1:22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3"/>
        <v>0</v>
      </c>
      <c r="P174" t="str">
        <f t="shared" si="14"/>
        <v>no backers</v>
      </c>
      <c r="Q174" s="12" t="s">
        <v>8308</v>
      </c>
      <c r="R174" t="s">
        <v>8312</v>
      </c>
      <c r="S174" s="10">
        <f t="shared" si="15"/>
        <v>42047.394942129627</v>
      </c>
      <c r="T174" s="9">
        <f t="shared" si="16"/>
        <v>42082.353275462956</v>
      </c>
      <c r="U174">
        <f t="shared" si="17"/>
        <v>2015</v>
      </c>
      <c r="V174">
        <f t="shared" si="12"/>
        <v>2</v>
      </c>
    </row>
    <row r="175" spans="1:22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3"/>
        <v>0</v>
      </c>
      <c r="P175" t="str">
        <f t="shared" si="14"/>
        <v>no backers</v>
      </c>
      <c r="Q175" s="12" t="s">
        <v>8308</v>
      </c>
      <c r="R175" t="s">
        <v>8312</v>
      </c>
      <c r="S175" s="10">
        <f t="shared" si="15"/>
        <v>42033.573009259257</v>
      </c>
      <c r="T175" s="9">
        <f t="shared" si="16"/>
        <v>42063.573009259257</v>
      </c>
      <c r="U175">
        <f t="shared" si="17"/>
        <v>2015</v>
      </c>
      <c r="V175">
        <f t="shared" si="12"/>
        <v>1</v>
      </c>
    </row>
    <row r="176" spans="1:22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3"/>
        <v>0</v>
      </c>
      <c r="P176" t="str">
        <f t="shared" si="14"/>
        <v>no backers</v>
      </c>
      <c r="Q176" s="12" t="s">
        <v>8308</v>
      </c>
      <c r="R176" t="s">
        <v>8312</v>
      </c>
      <c r="S176" s="10">
        <f t="shared" si="15"/>
        <v>42072.758981481486</v>
      </c>
      <c r="T176" s="9">
        <f t="shared" si="16"/>
        <v>42132.758981481486</v>
      </c>
      <c r="U176">
        <f t="shared" si="17"/>
        <v>2015</v>
      </c>
      <c r="V176">
        <f t="shared" si="12"/>
        <v>3</v>
      </c>
    </row>
    <row r="177" spans="1:22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3"/>
        <v>6</v>
      </c>
      <c r="P177">
        <f t="shared" si="14"/>
        <v>49.884599999999999</v>
      </c>
      <c r="Q177" s="12" t="s">
        <v>8308</v>
      </c>
      <c r="R177" t="s">
        <v>8312</v>
      </c>
      <c r="S177" s="10">
        <f t="shared" si="15"/>
        <v>41855.777905092589</v>
      </c>
      <c r="T177" s="9">
        <f t="shared" si="16"/>
        <v>41880.777905092589</v>
      </c>
      <c r="U177">
        <f t="shared" si="17"/>
        <v>2014</v>
      </c>
      <c r="V177">
        <f t="shared" si="12"/>
        <v>8</v>
      </c>
    </row>
    <row r="178" spans="1:22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3"/>
        <v>0</v>
      </c>
      <c r="P178" t="str">
        <f t="shared" si="14"/>
        <v>no backers</v>
      </c>
      <c r="Q178" s="12" t="s">
        <v>8308</v>
      </c>
      <c r="R178" t="s">
        <v>8312</v>
      </c>
      <c r="S178" s="10">
        <f t="shared" si="15"/>
        <v>42191.824062500003</v>
      </c>
      <c r="T178" s="9">
        <f t="shared" si="16"/>
        <v>42221.824062500003</v>
      </c>
      <c r="U178">
        <f t="shared" si="17"/>
        <v>2015</v>
      </c>
      <c r="V178">
        <f t="shared" si="12"/>
        <v>7</v>
      </c>
    </row>
    <row r="179" spans="1:22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3"/>
        <v>40</v>
      </c>
      <c r="P179">
        <f t="shared" si="14"/>
        <v>25.714300000000001</v>
      </c>
      <c r="Q179" s="12" t="s">
        <v>8308</v>
      </c>
      <c r="R179" t="s">
        <v>8312</v>
      </c>
      <c r="S179" s="10">
        <f t="shared" si="15"/>
        <v>42070.047754629632</v>
      </c>
      <c r="T179" s="9">
        <f t="shared" si="16"/>
        <v>42087.00608796296</v>
      </c>
      <c r="U179">
        <f t="shared" si="17"/>
        <v>2015</v>
      </c>
      <c r="V179">
        <f t="shared" si="12"/>
        <v>3</v>
      </c>
    </row>
    <row r="180" spans="1:22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3"/>
        <v>0</v>
      </c>
      <c r="P180" t="str">
        <f t="shared" si="14"/>
        <v>no backers</v>
      </c>
      <c r="Q180" s="12" t="s">
        <v>8308</v>
      </c>
      <c r="R180" t="s">
        <v>8312</v>
      </c>
      <c r="S180" s="10">
        <f t="shared" si="15"/>
        <v>42304.955381944441</v>
      </c>
      <c r="T180" s="9">
        <f t="shared" si="16"/>
        <v>42334.997048611112</v>
      </c>
      <c r="U180">
        <f t="shared" si="17"/>
        <v>2015</v>
      </c>
      <c r="V180">
        <f t="shared" si="12"/>
        <v>10</v>
      </c>
    </row>
    <row r="181" spans="1:22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3"/>
        <v>20</v>
      </c>
      <c r="P181">
        <f t="shared" si="14"/>
        <v>100</v>
      </c>
      <c r="Q181" s="12" t="s">
        <v>8308</v>
      </c>
      <c r="R181" t="s">
        <v>8312</v>
      </c>
      <c r="S181" s="10">
        <f t="shared" si="15"/>
        <v>42403.080497685187</v>
      </c>
      <c r="T181" s="9">
        <f t="shared" si="16"/>
        <v>42433.080497685187</v>
      </c>
      <c r="U181">
        <f t="shared" si="17"/>
        <v>2016</v>
      </c>
      <c r="V181">
        <f t="shared" si="12"/>
        <v>2</v>
      </c>
    </row>
    <row r="182" spans="1:22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3"/>
        <v>33</v>
      </c>
      <c r="P182">
        <f t="shared" si="14"/>
        <v>30.8462</v>
      </c>
      <c r="Q182" s="12" t="s">
        <v>8308</v>
      </c>
      <c r="R182" t="s">
        <v>8312</v>
      </c>
      <c r="S182" s="10">
        <f t="shared" si="15"/>
        <v>42067.991238425922</v>
      </c>
      <c r="T182" s="9">
        <f t="shared" si="16"/>
        <v>42107.791666666672</v>
      </c>
      <c r="U182">
        <f t="shared" si="17"/>
        <v>2015</v>
      </c>
      <c r="V182">
        <f t="shared" si="12"/>
        <v>3</v>
      </c>
    </row>
    <row r="183" spans="1:22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3"/>
        <v>21</v>
      </c>
      <c r="P183">
        <f t="shared" si="14"/>
        <v>180.5</v>
      </c>
      <c r="Q183" s="12" t="s">
        <v>8308</v>
      </c>
      <c r="R183" t="s">
        <v>8312</v>
      </c>
      <c r="S183" s="10">
        <f t="shared" si="15"/>
        <v>42147.741840277777</v>
      </c>
      <c r="T183" s="9">
        <f t="shared" si="16"/>
        <v>42177.741840277777</v>
      </c>
      <c r="U183">
        <f t="shared" si="17"/>
        <v>2015</v>
      </c>
      <c r="V183">
        <f t="shared" si="12"/>
        <v>5</v>
      </c>
    </row>
    <row r="184" spans="1:22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3"/>
        <v>0</v>
      </c>
      <c r="P184" t="str">
        <f t="shared" si="14"/>
        <v>no backers</v>
      </c>
      <c r="Q184" s="12" t="s">
        <v>8308</v>
      </c>
      <c r="R184" t="s">
        <v>8312</v>
      </c>
      <c r="S184" s="10">
        <f t="shared" si="15"/>
        <v>42712.011944444443</v>
      </c>
      <c r="T184" s="9">
        <f t="shared" si="16"/>
        <v>42742.011944444443</v>
      </c>
      <c r="U184">
        <f t="shared" si="17"/>
        <v>2016</v>
      </c>
      <c r="V184">
        <f t="shared" si="12"/>
        <v>12</v>
      </c>
    </row>
    <row r="185" spans="1:22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3"/>
        <v>36</v>
      </c>
      <c r="P185">
        <f t="shared" si="14"/>
        <v>373.5</v>
      </c>
      <c r="Q185" s="12" t="s">
        <v>8308</v>
      </c>
      <c r="R185" t="s">
        <v>8312</v>
      </c>
      <c r="S185" s="10">
        <f t="shared" si="15"/>
        <v>41939.810300925928</v>
      </c>
      <c r="T185" s="9">
        <f t="shared" si="16"/>
        <v>41969.851967592593</v>
      </c>
      <c r="U185">
        <f t="shared" si="17"/>
        <v>2014</v>
      </c>
      <c r="V185">
        <f t="shared" si="12"/>
        <v>10</v>
      </c>
    </row>
    <row r="186" spans="1:22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3"/>
        <v>3</v>
      </c>
      <c r="P186">
        <f t="shared" si="14"/>
        <v>25.5</v>
      </c>
      <c r="Q186" s="12" t="s">
        <v>8308</v>
      </c>
      <c r="R186" t="s">
        <v>8312</v>
      </c>
      <c r="S186" s="10">
        <f t="shared" si="15"/>
        <v>41825.791226851856</v>
      </c>
      <c r="T186" s="9">
        <f t="shared" si="16"/>
        <v>41883.165972222225</v>
      </c>
      <c r="U186">
        <f t="shared" si="17"/>
        <v>2014</v>
      </c>
      <c r="V186">
        <f t="shared" si="12"/>
        <v>7</v>
      </c>
    </row>
    <row r="187" spans="1:22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3"/>
        <v>6</v>
      </c>
      <c r="P187">
        <f t="shared" si="14"/>
        <v>220</v>
      </c>
      <c r="Q187" s="12" t="s">
        <v>8308</v>
      </c>
      <c r="R187" t="s">
        <v>8312</v>
      </c>
      <c r="S187" s="10">
        <f t="shared" si="15"/>
        <v>42570.91133101852</v>
      </c>
      <c r="T187" s="9">
        <f t="shared" si="16"/>
        <v>42600.91133101852</v>
      </c>
      <c r="U187">
        <f t="shared" si="17"/>
        <v>2016</v>
      </c>
      <c r="V187">
        <f t="shared" si="12"/>
        <v>7</v>
      </c>
    </row>
    <row r="188" spans="1:22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3"/>
        <v>0</v>
      </c>
      <c r="P188" t="str">
        <f t="shared" si="14"/>
        <v>no backers</v>
      </c>
      <c r="Q188" s="12" t="s">
        <v>8308</v>
      </c>
      <c r="R188" t="s">
        <v>8312</v>
      </c>
      <c r="S188" s="10">
        <f t="shared" si="15"/>
        <v>42767.812893518523</v>
      </c>
      <c r="T188" s="9">
        <f t="shared" si="16"/>
        <v>42797.833333333328</v>
      </c>
      <c r="U188">
        <f t="shared" si="17"/>
        <v>2017</v>
      </c>
      <c r="V188">
        <f t="shared" si="12"/>
        <v>2</v>
      </c>
    </row>
    <row r="189" spans="1:22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3"/>
        <v>16</v>
      </c>
      <c r="P189">
        <f t="shared" si="14"/>
        <v>160</v>
      </c>
      <c r="Q189" s="12" t="s">
        <v>8308</v>
      </c>
      <c r="R189" t="s">
        <v>8312</v>
      </c>
      <c r="S189" s="10">
        <f t="shared" si="15"/>
        <v>42182.234456018516</v>
      </c>
      <c r="T189" s="9">
        <f t="shared" si="16"/>
        <v>42206.290972222225</v>
      </c>
      <c r="U189">
        <f t="shared" si="17"/>
        <v>2015</v>
      </c>
      <c r="V189">
        <f t="shared" si="12"/>
        <v>6</v>
      </c>
    </row>
    <row r="190" spans="1:22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3"/>
        <v>0</v>
      </c>
      <c r="P190" t="str">
        <f t="shared" si="14"/>
        <v>no backers</v>
      </c>
      <c r="Q190" s="12" t="s">
        <v>8308</v>
      </c>
      <c r="R190" t="s">
        <v>8312</v>
      </c>
      <c r="S190" s="10">
        <f t="shared" si="15"/>
        <v>41857.18304398148</v>
      </c>
      <c r="T190" s="9">
        <f t="shared" si="16"/>
        <v>41887.18304398148</v>
      </c>
      <c r="U190">
        <f t="shared" si="17"/>
        <v>2014</v>
      </c>
      <c r="V190">
        <f t="shared" si="12"/>
        <v>8</v>
      </c>
    </row>
    <row r="191" spans="1:22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3"/>
        <v>0</v>
      </c>
      <c r="P191">
        <f t="shared" si="14"/>
        <v>69</v>
      </c>
      <c r="Q191" s="12" t="s">
        <v>8308</v>
      </c>
      <c r="R191" t="s">
        <v>8312</v>
      </c>
      <c r="S191" s="10">
        <f t="shared" si="15"/>
        <v>42556.690706018519</v>
      </c>
      <c r="T191" s="9">
        <f t="shared" si="16"/>
        <v>42616.690706018519</v>
      </c>
      <c r="U191">
        <f t="shared" si="17"/>
        <v>2016</v>
      </c>
      <c r="V191">
        <f t="shared" si="12"/>
        <v>7</v>
      </c>
    </row>
    <row r="192" spans="1:22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3"/>
        <v>0</v>
      </c>
      <c r="P192">
        <f t="shared" si="14"/>
        <v>50</v>
      </c>
      <c r="Q192" s="12" t="s">
        <v>8308</v>
      </c>
      <c r="R192" t="s">
        <v>8312</v>
      </c>
      <c r="S192" s="10">
        <f t="shared" si="15"/>
        <v>42527.650995370372</v>
      </c>
      <c r="T192" s="9">
        <f t="shared" si="16"/>
        <v>42537.650995370372</v>
      </c>
      <c r="U192">
        <f t="shared" si="17"/>
        <v>2016</v>
      </c>
      <c r="V192">
        <f t="shared" si="12"/>
        <v>6</v>
      </c>
    </row>
    <row r="193" spans="1:22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3"/>
        <v>5</v>
      </c>
      <c r="P193">
        <f t="shared" si="14"/>
        <v>83.333299999999994</v>
      </c>
      <c r="Q193" s="12" t="s">
        <v>8308</v>
      </c>
      <c r="R193" t="s">
        <v>8312</v>
      </c>
      <c r="S193" s="10">
        <f t="shared" si="15"/>
        <v>42239.441412037035</v>
      </c>
      <c r="T193" s="9">
        <f t="shared" si="16"/>
        <v>42279.441412037035</v>
      </c>
      <c r="U193">
        <f t="shared" si="17"/>
        <v>2015</v>
      </c>
      <c r="V193">
        <f t="shared" si="12"/>
        <v>8</v>
      </c>
    </row>
    <row r="194" spans="1:22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3"/>
        <v>0</v>
      </c>
      <c r="P194">
        <f t="shared" si="14"/>
        <v>5.6666999999999996</v>
      </c>
      <c r="Q194" s="12" t="s">
        <v>8308</v>
      </c>
      <c r="R194" t="s">
        <v>8312</v>
      </c>
      <c r="S194" s="10">
        <f t="shared" si="15"/>
        <v>41899.792037037041</v>
      </c>
      <c r="T194" s="9">
        <f t="shared" si="16"/>
        <v>41929.792037037041</v>
      </c>
      <c r="U194">
        <f t="shared" si="17"/>
        <v>2014</v>
      </c>
      <c r="V194">
        <f t="shared" ref="V194:V257" si="18">MONTH(S194)</f>
        <v>9</v>
      </c>
    </row>
    <row r="195" spans="1:22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9">ROUND(E195/D195*100,0)</f>
        <v>0</v>
      </c>
      <c r="P195" t="str">
        <f t="shared" ref="P195:P258" si="20">IFERROR(ROUND(E195/L195,4),"no backers")</f>
        <v>no backers</v>
      </c>
      <c r="Q195" s="12" t="s">
        <v>8308</v>
      </c>
      <c r="R195" t="s">
        <v>8312</v>
      </c>
      <c r="S195" s="10">
        <f t="shared" ref="S195:S258" si="21">(((J195/60)/60)/24)+DATE(1970,1,1)</f>
        <v>41911.934791666667</v>
      </c>
      <c r="T195" s="9">
        <f t="shared" ref="T195:T258" si="22">(((I195/60)/60)/24)+DATE(1970,1,1)</f>
        <v>41971.976458333331</v>
      </c>
      <c r="U195">
        <f t="shared" ref="U195:U258" si="23">YEAR(S195)</f>
        <v>2014</v>
      </c>
      <c r="V195">
        <f t="shared" si="18"/>
        <v>9</v>
      </c>
    </row>
    <row r="196" spans="1:22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9"/>
        <v>0</v>
      </c>
      <c r="P196">
        <f t="shared" si="20"/>
        <v>1</v>
      </c>
      <c r="Q196" s="12" t="s">
        <v>8308</v>
      </c>
      <c r="R196" t="s">
        <v>8312</v>
      </c>
      <c r="S196" s="10">
        <f t="shared" si="21"/>
        <v>42375.996886574074</v>
      </c>
      <c r="T196" s="9">
        <f t="shared" si="22"/>
        <v>42435.996886574074</v>
      </c>
      <c r="U196">
        <f t="shared" si="23"/>
        <v>2016</v>
      </c>
      <c r="V196">
        <f t="shared" si="18"/>
        <v>1</v>
      </c>
    </row>
    <row r="197" spans="1:22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9"/>
        <v>0</v>
      </c>
      <c r="P197" t="str">
        <f t="shared" si="20"/>
        <v>no backers</v>
      </c>
      <c r="Q197" s="12" t="s">
        <v>8308</v>
      </c>
      <c r="R197" t="s">
        <v>8312</v>
      </c>
      <c r="S197" s="10">
        <f t="shared" si="21"/>
        <v>42135.67050925926</v>
      </c>
      <c r="T197" s="9">
        <f t="shared" si="22"/>
        <v>42195.67050925926</v>
      </c>
      <c r="U197">
        <f t="shared" si="23"/>
        <v>2015</v>
      </c>
      <c r="V197">
        <f t="shared" si="18"/>
        <v>5</v>
      </c>
    </row>
    <row r="198" spans="1:22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9"/>
        <v>42</v>
      </c>
      <c r="P198">
        <f t="shared" si="20"/>
        <v>77.1053</v>
      </c>
      <c r="Q198" s="12" t="s">
        <v>8308</v>
      </c>
      <c r="R198" t="s">
        <v>8312</v>
      </c>
      <c r="S198" s="10">
        <f t="shared" si="21"/>
        <v>42259.542800925927</v>
      </c>
      <c r="T198" s="9">
        <f t="shared" si="22"/>
        <v>42287.875</v>
      </c>
      <c r="U198">
        <f t="shared" si="23"/>
        <v>2015</v>
      </c>
      <c r="V198">
        <f t="shared" si="18"/>
        <v>9</v>
      </c>
    </row>
    <row r="199" spans="1:22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9"/>
        <v>10</v>
      </c>
      <c r="P199">
        <f t="shared" si="20"/>
        <v>32.75</v>
      </c>
      <c r="Q199" s="12" t="s">
        <v>8308</v>
      </c>
      <c r="R199" t="s">
        <v>8312</v>
      </c>
      <c r="S199" s="10">
        <f t="shared" si="21"/>
        <v>42741.848379629635</v>
      </c>
      <c r="T199" s="9">
        <f t="shared" si="22"/>
        <v>42783.875</v>
      </c>
      <c r="U199">
        <f t="shared" si="23"/>
        <v>2017</v>
      </c>
      <c r="V199">
        <f t="shared" si="18"/>
        <v>1</v>
      </c>
    </row>
    <row r="200" spans="1:22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9"/>
        <v>1</v>
      </c>
      <c r="P200">
        <f t="shared" si="20"/>
        <v>46.5</v>
      </c>
      <c r="Q200" s="12" t="s">
        <v>8308</v>
      </c>
      <c r="R200" t="s">
        <v>8312</v>
      </c>
      <c r="S200" s="10">
        <f t="shared" si="21"/>
        <v>41887.383356481485</v>
      </c>
      <c r="T200" s="9">
        <f t="shared" si="22"/>
        <v>41917.383356481485</v>
      </c>
      <c r="U200">
        <f t="shared" si="23"/>
        <v>2014</v>
      </c>
      <c r="V200">
        <f t="shared" si="18"/>
        <v>9</v>
      </c>
    </row>
    <row r="201" spans="1:22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9"/>
        <v>0</v>
      </c>
      <c r="P201" t="str">
        <f t="shared" si="20"/>
        <v>no backers</v>
      </c>
      <c r="Q201" s="12" t="s">
        <v>8308</v>
      </c>
      <c r="R201" t="s">
        <v>8312</v>
      </c>
      <c r="S201" s="10">
        <f t="shared" si="21"/>
        <v>42584.123865740738</v>
      </c>
      <c r="T201" s="9">
        <f t="shared" si="22"/>
        <v>42614.123865740738</v>
      </c>
      <c r="U201">
        <f t="shared" si="23"/>
        <v>2016</v>
      </c>
      <c r="V201">
        <f t="shared" si="18"/>
        <v>8</v>
      </c>
    </row>
    <row r="202" spans="1:22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9"/>
        <v>26</v>
      </c>
      <c r="P202">
        <f t="shared" si="20"/>
        <v>87.308300000000003</v>
      </c>
      <c r="Q202" s="12" t="s">
        <v>8308</v>
      </c>
      <c r="R202" t="s">
        <v>8312</v>
      </c>
      <c r="S202" s="10">
        <f t="shared" si="21"/>
        <v>41867.083368055559</v>
      </c>
      <c r="T202" s="9">
        <f t="shared" si="22"/>
        <v>41897.083368055559</v>
      </c>
      <c r="U202">
        <f t="shared" si="23"/>
        <v>2014</v>
      </c>
      <c r="V202">
        <f t="shared" si="18"/>
        <v>8</v>
      </c>
    </row>
    <row r="203" spans="1:22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9"/>
        <v>58</v>
      </c>
      <c r="P203">
        <f t="shared" si="20"/>
        <v>54.285699999999999</v>
      </c>
      <c r="Q203" s="12" t="s">
        <v>8308</v>
      </c>
      <c r="R203" t="s">
        <v>8312</v>
      </c>
      <c r="S203" s="10">
        <f t="shared" si="21"/>
        <v>42023.818622685183</v>
      </c>
      <c r="T203" s="9">
        <f t="shared" si="22"/>
        <v>42043.818622685183</v>
      </c>
      <c r="U203">
        <f t="shared" si="23"/>
        <v>2015</v>
      </c>
      <c r="V203">
        <f t="shared" si="18"/>
        <v>1</v>
      </c>
    </row>
    <row r="204" spans="1:22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9"/>
        <v>0</v>
      </c>
      <c r="P204" t="str">
        <f t="shared" si="20"/>
        <v>no backers</v>
      </c>
      <c r="Q204" s="12" t="s">
        <v>8308</v>
      </c>
      <c r="R204" t="s">
        <v>8312</v>
      </c>
      <c r="S204" s="10">
        <f t="shared" si="21"/>
        <v>42255.927824074075</v>
      </c>
      <c r="T204" s="9">
        <f t="shared" si="22"/>
        <v>42285.874305555553</v>
      </c>
      <c r="U204">
        <f t="shared" si="23"/>
        <v>2015</v>
      </c>
      <c r="V204">
        <f t="shared" si="18"/>
        <v>9</v>
      </c>
    </row>
    <row r="205" spans="1:22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9"/>
        <v>30</v>
      </c>
      <c r="P205">
        <f t="shared" si="20"/>
        <v>93.25</v>
      </c>
      <c r="Q205" s="12" t="s">
        <v>8308</v>
      </c>
      <c r="R205" t="s">
        <v>8312</v>
      </c>
      <c r="S205" s="10">
        <f t="shared" si="21"/>
        <v>41973.847962962958</v>
      </c>
      <c r="T205" s="9">
        <f t="shared" si="22"/>
        <v>42033.847962962958</v>
      </c>
      <c r="U205">
        <f t="shared" si="23"/>
        <v>2014</v>
      </c>
      <c r="V205">
        <f t="shared" si="18"/>
        <v>11</v>
      </c>
    </row>
    <row r="206" spans="1:22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9"/>
        <v>51</v>
      </c>
      <c r="P206">
        <f t="shared" si="20"/>
        <v>117.6837</v>
      </c>
      <c r="Q206" s="12" t="s">
        <v>8308</v>
      </c>
      <c r="R206" t="s">
        <v>8312</v>
      </c>
      <c r="S206" s="10">
        <f t="shared" si="21"/>
        <v>42556.583368055552</v>
      </c>
      <c r="T206" s="9">
        <f t="shared" si="22"/>
        <v>42586.583368055552</v>
      </c>
      <c r="U206">
        <f t="shared" si="23"/>
        <v>2016</v>
      </c>
      <c r="V206">
        <f t="shared" si="18"/>
        <v>7</v>
      </c>
    </row>
    <row r="207" spans="1:22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9"/>
        <v>16</v>
      </c>
      <c r="P207">
        <f t="shared" si="20"/>
        <v>76.470600000000005</v>
      </c>
      <c r="Q207" s="12" t="s">
        <v>8308</v>
      </c>
      <c r="R207" t="s">
        <v>8312</v>
      </c>
      <c r="S207" s="10">
        <f t="shared" si="21"/>
        <v>42248.632199074069</v>
      </c>
      <c r="T207" s="9">
        <f t="shared" si="22"/>
        <v>42283.632199074069</v>
      </c>
      <c r="U207">
        <f t="shared" si="23"/>
        <v>2015</v>
      </c>
      <c r="V207">
        <f t="shared" si="18"/>
        <v>9</v>
      </c>
    </row>
    <row r="208" spans="1:22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9"/>
        <v>0</v>
      </c>
      <c r="P208" t="str">
        <f t="shared" si="20"/>
        <v>no backers</v>
      </c>
      <c r="Q208" s="12" t="s">
        <v>8308</v>
      </c>
      <c r="R208" t="s">
        <v>8312</v>
      </c>
      <c r="S208" s="10">
        <f t="shared" si="21"/>
        <v>42567.004432870366</v>
      </c>
      <c r="T208" s="9">
        <f t="shared" si="22"/>
        <v>42588.004432870366</v>
      </c>
      <c r="U208">
        <f t="shared" si="23"/>
        <v>2016</v>
      </c>
      <c r="V208">
        <f t="shared" si="18"/>
        <v>7</v>
      </c>
    </row>
    <row r="209" spans="1:22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9"/>
        <v>15</v>
      </c>
      <c r="P209">
        <f t="shared" si="20"/>
        <v>163.84620000000001</v>
      </c>
      <c r="Q209" s="12" t="s">
        <v>8308</v>
      </c>
      <c r="R209" t="s">
        <v>8312</v>
      </c>
      <c r="S209" s="10">
        <f t="shared" si="21"/>
        <v>41978.197199074071</v>
      </c>
      <c r="T209" s="9">
        <f t="shared" si="22"/>
        <v>42008.197199074071</v>
      </c>
      <c r="U209">
        <f t="shared" si="23"/>
        <v>2014</v>
      </c>
      <c r="V209">
        <f t="shared" si="18"/>
        <v>12</v>
      </c>
    </row>
    <row r="210" spans="1:22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9"/>
        <v>0</v>
      </c>
      <c r="P210" t="str">
        <f t="shared" si="20"/>
        <v>no backers</v>
      </c>
      <c r="Q210" s="12" t="s">
        <v>8308</v>
      </c>
      <c r="R210" t="s">
        <v>8312</v>
      </c>
      <c r="S210" s="10">
        <f t="shared" si="21"/>
        <v>41959.369988425926</v>
      </c>
      <c r="T210" s="9">
        <f t="shared" si="22"/>
        <v>41989.369988425926</v>
      </c>
      <c r="U210">
        <f t="shared" si="23"/>
        <v>2014</v>
      </c>
      <c r="V210">
        <f t="shared" si="18"/>
        <v>11</v>
      </c>
    </row>
    <row r="211" spans="1:22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9"/>
        <v>0</v>
      </c>
      <c r="P211" t="str">
        <f t="shared" si="20"/>
        <v>no backers</v>
      </c>
      <c r="Q211" s="12" t="s">
        <v>8308</v>
      </c>
      <c r="R211" t="s">
        <v>8312</v>
      </c>
      <c r="S211" s="10">
        <f t="shared" si="21"/>
        <v>42165.922858796301</v>
      </c>
      <c r="T211" s="9">
        <f t="shared" si="22"/>
        <v>42195.922858796301</v>
      </c>
      <c r="U211">
        <f t="shared" si="23"/>
        <v>2015</v>
      </c>
      <c r="V211">
        <f t="shared" si="18"/>
        <v>6</v>
      </c>
    </row>
    <row r="212" spans="1:22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9"/>
        <v>25</v>
      </c>
      <c r="P212">
        <f t="shared" si="20"/>
        <v>91.818200000000004</v>
      </c>
      <c r="Q212" s="12" t="s">
        <v>8308</v>
      </c>
      <c r="R212" t="s">
        <v>8312</v>
      </c>
      <c r="S212" s="10">
        <f t="shared" si="21"/>
        <v>42249.064722222218</v>
      </c>
      <c r="T212" s="9">
        <f t="shared" si="22"/>
        <v>42278.208333333328</v>
      </c>
      <c r="U212">
        <f t="shared" si="23"/>
        <v>2015</v>
      </c>
      <c r="V212">
        <f t="shared" si="18"/>
        <v>9</v>
      </c>
    </row>
    <row r="213" spans="1:22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9"/>
        <v>45</v>
      </c>
      <c r="P213">
        <f t="shared" si="20"/>
        <v>185.83330000000001</v>
      </c>
      <c r="Q213" s="12" t="s">
        <v>8308</v>
      </c>
      <c r="R213" t="s">
        <v>8312</v>
      </c>
      <c r="S213" s="10">
        <f t="shared" si="21"/>
        <v>42236.159918981488</v>
      </c>
      <c r="T213" s="9">
        <f t="shared" si="22"/>
        <v>42266.159918981488</v>
      </c>
      <c r="U213">
        <f t="shared" si="23"/>
        <v>2015</v>
      </c>
      <c r="V213">
        <f t="shared" si="18"/>
        <v>8</v>
      </c>
    </row>
    <row r="214" spans="1:22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9"/>
        <v>0</v>
      </c>
      <c r="P214">
        <f t="shared" si="20"/>
        <v>1</v>
      </c>
      <c r="Q214" s="12" t="s">
        <v>8308</v>
      </c>
      <c r="R214" t="s">
        <v>8312</v>
      </c>
      <c r="S214" s="10">
        <f t="shared" si="21"/>
        <v>42416.881018518514</v>
      </c>
      <c r="T214" s="9">
        <f t="shared" si="22"/>
        <v>42476.839351851857</v>
      </c>
      <c r="U214">
        <f t="shared" si="23"/>
        <v>2016</v>
      </c>
      <c r="V214">
        <f t="shared" si="18"/>
        <v>2</v>
      </c>
    </row>
    <row r="215" spans="1:22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9"/>
        <v>0</v>
      </c>
      <c r="P215">
        <f t="shared" si="20"/>
        <v>20</v>
      </c>
      <c r="Q215" s="12" t="s">
        <v>8308</v>
      </c>
      <c r="R215" t="s">
        <v>8312</v>
      </c>
      <c r="S215" s="10">
        <f t="shared" si="21"/>
        <v>42202.594293981485</v>
      </c>
      <c r="T215" s="9">
        <f t="shared" si="22"/>
        <v>42232.587974537033</v>
      </c>
      <c r="U215">
        <f t="shared" si="23"/>
        <v>2015</v>
      </c>
      <c r="V215">
        <f t="shared" si="18"/>
        <v>7</v>
      </c>
    </row>
    <row r="216" spans="1:22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9"/>
        <v>0</v>
      </c>
      <c r="P216">
        <f t="shared" si="20"/>
        <v>1</v>
      </c>
      <c r="Q216" s="12" t="s">
        <v>8308</v>
      </c>
      <c r="R216" t="s">
        <v>8312</v>
      </c>
      <c r="S216" s="10">
        <f t="shared" si="21"/>
        <v>42009.64061342593</v>
      </c>
      <c r="T216" s="9">
        <f t="shared" si="22"/>
        <v>42069.64061342593</v>
      </c>
      <c r="U216">
        <f t="shared" si="23"/>
        <v>2015</v>
      </c>
      <c r="V216">
        <f t="shared" si="18"/>
        <v>1</v>
      </c>
    </row>
    <row r="217" spans="1:22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9"/>
        <v>0</v>
      </c>
      <c r="P217">
        <f t="shared" si="20"/>
        <v>10</v>
      </c>
      <c r="Q217" s="12" t="s">
        <v>8308</v>
      </c>
      <c r="R217" t="s">
        <v>8312</v>
      </c>
      <c r="S217" s="10">
        <f t="shared" si="21"/>
        <v>42375.230115740742</v>
      </c>
      <c r="T217" s="9">
        <f t="shared" si="22"/>
        <v>42417.999305555553</v>
      </c>
      <c r="U217">
        <f t="shared" si="23"/>
        <v>2016</v>
      </c>
      <c r="V217">
        <f t="shared" si="18"/>
        <v>1</v>
      </c>
    </row>
    <row r="218" spans="1:22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9"/>
        <v>56</v>
      </c>
      <c r="P218">
        <f t="shared" si="20"/>
        <v>331.53829999999999</v>
      </c>
      <c r="Q218" s="12" t="s">
        <v>8308</v>
      </c>
      <c r="R218" t="s">
        <v>8312</v>
      </c>
      <c r="S218" s="10">
        <f t="shared" si="21"/>
        <v>42066.958761574075</v>
      </c>
      <c r="T218" s="9">
        <f t="shared" si="22"/>
        <v>42116.917094907403</v>
      </c>
      <c r="U218">
        <f t="shared" si="23"/>
        <v>2015</v>
      </c>
      <c r="V218">
        <f t="shared" si="18"/>
        <v>3</v>
      </c>
    </row>
    <row r="219" spans="1:22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9"/>
        <v>12</v>
      </c>
      <c r="P219">
        <f t="shared" si="20"/>
        <v>314.28949999999998</v>
      </c>
      <c r="Q219" s="12" t="s">
        <v>8308</v>
      </c>
      <c r="R219" t="s">
        <v>8312</v>
      </c>
      <c r="S219" s="10">
        <f t="shared" si="21"/>
        <v>41970.64061342593</v>
      </c>
      <c r="T219" s="9">
        <f t="shared" si="22"/>
        <v>42001.64061342593</v>
      </c>
      <c r="U219">
        <f t="shared" si="23"/>
        <v>2014</v>
      </c>
      <c r="V219">
        <f t="shared" si="18"/>
        <v>11</v>
      </c>
    </row>
    <row r="220" spans="1:22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9"/>
        <v>2</v>
      </c>
      <c r="P220">
        <f t="shared" si="20"/>
        <v>100</v>
      </c>
      <c r="Q220" s="12" t="s">
        <v>8308</v>
      </c>
      <c r="R220" t="s">
        <v>8312</v>
      </c>
      <c r="S220" s="10">
        <f t="shared" si="21"/>
        <v>42079.628344907411</v>
      </c>
      <c r="T220" s="9">
        <f t="shared" si="22"/>
        <v>42139.628344907411</v>
      </c>
      <c r="U220">
        <f t="shared" si="23"/>
        <v>2015</v>
      </c>
      <c r="V220">
        <f t="shared" si="18"/>
        <v>3</v>
      </c>
    </row>
    <row r="221" spans="1:22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9"/>
        <v>18</v>
      </c>
      <c r="P221">
        <f t="shared" si="20"/>
        <v>115.9868</v>
      </c>
      <c r="Q221" s="12" t="s">
        <v>8308</v>
      </c>
      <c r="R221" t="s">
        <v>8312</v>
      </c>
      <c r="S221" s="10">
        <f t="shared" si="21"/>
        <v>42429.326678240745</v>
      </c>
      <c r="T221" s="9">
        <f t="shared" si="22"/>
        <v>42461.290972222225</v>
      </c>
      <c r="U221">
        <f t="shared" si="23"/>
        <v>2016</v>
      </c>
      <c r="V221">
        <f t="shared" si="18"/>
        <v>2</v>
      </c>
    </row>
    <row r="222" spans="1:22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9"/>
        <v>1</v>
      </c>
      <c r="P222">
        <f t="shared" si="20"/>
        <v>120</v>
      </c>
      <c r="Q222" s="12" t="s">
        <v>8308</v>
      </c>
      <c r="R222" t="s">
        <v>8312</v>
      </c>
      <c r="S222" s="10">
        <f t="shared" si="21"/>
        <v>42195.643865740742</v>
      </c>
      <c r="T222" s="9">
        <f t="shared" si="22"/>
        <v>42236.837499999994</v>
      </c>
      <c r="U222">
        <f t="shared" si="23"/>
        <v>2015</v>
      </c>
      <c r="V222">
        <f t="shared" si="18"/>
        <v>7</v>
      </c>
    </row>
    <row r="223" spans="1:22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9"/>
        <v>0</v>
      </c>
      <c r="P223" t="str">
        <f t="shared" si="20"/>
        <v>no backers</v>
      </c>
      <c r="Q223" s="12" t="s">
        <v>8308</v>
      </c>
      <c r="R223" t="s">
        <v>8312</v>
      </c>
      <c r="S223" s="10">
        <f t="shared" si="21"/>
        <v>42031.837546296301</v>
      </c>
      <c r="T223" s="9">
        <f t="shared" si="22"/>
        <v>42091.79587962963</v>
      </c>
      <c r="U223">
        <f t="shared" si="23"/>
        <v>2015</v>
      </c>
      <c r="V223">
        <f t="shared" si="18"/>
        <v>1</v>
      </c>
    </row>
    <row r="224" spans="1:22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9"/>
        <v>13</v>
      </c>
      <c r="P224">
        <f t="shared" si="20"/>
        <v>65</v>
      </c>
      <c r="Q224" s="12" t="s">
        <v>8308</v>
      </c>
      <c r="R224" t="s">
        <v>8312</v>
      </c>
      <c r="S224" s="10">
        <f t="shared" si="21"/>
        <v>42031.769884259258</v>
      </c>
      <c r="T224" s="9">
        <f t="shared" si="22"/>
        <v>42090.110416666663</v>
      </c>
      <c r="U224">
        <f t="shared" si="23"/>
        <v>2015</v>
      </c>
      <c r="V224">
        <f t="shared" si="18"/>
        <v>1</v>
      </c>
    </row>
    <row r="225" spans="1:22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9"/>
        <v>0</v>
      </c>
      <c r="P225" t="str">
        <f t="shared" si="20"/>
        <v>no backers</v>
      </c>
      <c r="Q225" s="12" t="s">
        <v>8308</v>
      </c>
      <c r="R225" t="s">
        <v>8312</v>
      </c>
      <c r="S225" s="10">
        <f t="shared" si="21"/>
        <v>42482.048032407409</v>
      </c>
      <c r="T225" s="9">
        <f t="shared" si="22"/>
        <v>42512.045138888891</v>
      </c>
      <c r="U225">
        <f t="shared" si="23"/>
        <v>2016</v>
      </c>
      <c r="V225">
        <f t="shared" si="18"/>
        <v>4</v>
      </c>
    </row>
    <row r="226" spans="1:22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9"/>
        <v>0</v>
      </c>
      <c r="P226" t="str">
        <f t="shared" si="20"/>
        <v>no backers</v>
      </c>
      <c r="Q226" s="12" t="s">
        <v>8308</v>
      </c>
      <c r="R226" t="s">
        <v>8312</v>
      </c>
      <c r="S226" s="10">
        <f t="shared" si="21"/>
        <v>42135.235254629632</v>
      </c>
      <c r="T226" s="9">
        <f t="shared" si="22"/>
        <v>42195.235254629632</v>
      </c>
      <c r="U226">
        <f t="shared" si="23"/>
        <v>2015</v>
      </c>
      <c r="V226">
        <f t="shared" si="18"/>
        <v>5</v>
      </c>
    </row>
    <row r="227" spans="1:22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9"/>
        <v>0</v>
      </c>
      <c r="P227" t="str">
        <f t="shared" si="20"/>
        <v>no backers</v>
      </c>
      <c r="Q227" s="12" t="s">
        <v>8308</v>
      </c>
      <c r="R227" t="s">
        <v>8312</v>
      </c>
      <c r="S227" s="10">
        <f t="shared" si="21"/>
        <v>42438.961273148147</v>
      </c>
      <c r="T227" s="9">
        <f t="shared" si="22"/>
        <v>42468.919606481482</v>
      </c>
      <c r="U227">
        <f t="shared" si="23"/>
        <v>2016</v>
      </c>
      <c r="V227">
        <f t="shared" si="18"/>
        <v>3</v>
      </c>
    </row>
    <row r="228" spans="1:22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9"/>
        <v>1</v>
      </c>
      <c r="P228">
        <f t="shared" si="20"/>
        <v>125</v>
      </c>
      <c r="Q228" s="12" t="s">
        <v>8308</v>
      </c>
      <c r="R228" t="s">
        <v>8312</v>
      </c>
      <c r="S228" s="10">
        <f t="shared" si="21"/>
        <v>42106.666018518517</v>
      </c>
      <c r="T228" s="9">
        <f t="shared" si="22"/>
        <v>42155.395138888889</v>
      </c>
      <c r="U228">
        <f t="shared" si="23"/>
        <v>2015</v>
      </c>
      <c r="V228">
        <f t="shared" si="18"/>
        <v>4</v>
      </c>
    </row>
    <row r="229" spans="1:22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9"/>
        <v>0</v>
      </c>
      <c r="P229" t="str">
        <f t="shared" si="20"/>
        <v>no backers</v>
      </c>
      <c r="Q229" s="12" t="s">
        <v>8308</v>
      </c>
      <c r="R229" t="s">
        <v>8312</v>
      </c>
      <c r="S229" s="10">
        <f t="shared" si="21"/>
        <v>42164.893993055557</v>
      </c>
      <c r="T229" s="9">
        <f t="shared" si="22"/>
        <v>42194.893993055557</v>
      </c>
      <c r="U229">
        <f t="shared" si="23"/>
        <v>2015</v>
      </c>
      <c r="V229">
        <f t="shared" si="18"/>
        <v>6</v>
      </c>
    </row>
    <row r="230" spans="1:22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9"/>
        <v>0</v>
      </c>
      <c r="P230" t="str">
        <f t="shared" si="20"/>
        <v>no backers</v>
      </c>
      <c r="Q230" s="12" t="s">
        <v>8308</v>
      </c>
      <c r="R230" t="s">
        <v>8312</v>
      </c>
      <c r="S230" s="10">
        <f t="shared" si="21"/>
        <v>42096.686400462961</v>
      </c>
      <c r="T230" s="9">
        <f t="shared" si="22"/>
        <v>42156.686400462961</v>
      </c>
      <c r="U230">
        <f t="shared" si="23"/>
        <v>2015</v>
      </c>
      <c r="V230">
        <f t="shared" si="18"/>
        <v>4</v>
      </c>
    </row>
    <row r="231" spans="1:22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9"/>
        <v>0</v>
      </c>
      <c r="P231" t="str">
        <f t="shared" si="20"/>
        <v>no backers</v>
      </c>
      <c r="Q231" s="12" t="s">
        <v>8308</v>
      </c>
      <c r="R231" t="s">
        <v>8312</v>
      </c>
      <c r="S231" s="10">
        <f t="shared" si="21"/>
        <v>42383.933993055558</v>
      </c>
      <c r="T231" s="9">
        <f t="shared" si="22"/>
        <v>42413.933993055558</v>
      </c>
      <c r="U231">
        <f t="shared" si="23"/>
        <v>2016</v>
      </c>
      <c r="V231">
        <f t="shared" si="18"/>
        <v>1</v>
      </c>
    </row>
    <row r="232" spans="1:22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9"/>
        <v>0</v>
      </c>
      <c r="P232">
        <f t="shared" si="20"/>
        <v>30</v>
      </c>
      <c r="Q232" s="12" t="s">
        <v>8308</v>
      </c>
      <c r="R232" t="s">
        <v>8312</v>
      </c>
      <c r="S232" s="10">
        <f t="shared" si="21"/>
        <v>42129.777210648142</v>
      </c>
      <c r="T232" s="9">
        <f t="shared" si="22"/>
        <v>42159.777210648142</v>
      </c>
      <c r="U232">
        <f t="shared" si="23"/>
        <v>2015</v>
      </c>
      <c r="V232">
        <f t="shared" si="18"/>
        <v>5</v>
      </c>
    </row>
    <row r="233" spans="1:22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9"/>
        <v>0</v>
      </c>
      <c r="P233" t="str">
        <f t="shared" si="20"/>
        <v>no backers</v>
      </c>
      <c r="Q233" s="12" t="s">
        <v>8308</v>
      </c>
      <c r="R233" t="s">
        <v>8312</v>
      </c>
      <c r="S233" s="10">
        <f t="shared" si="21"/>
        <v>42341.958923611113</v>
      </c>
      <c r="T233" s="9">
        <f t="shared" si="22"/>
        <v>42371.958923611113</v>
      </c>
      <c r="U233">
        <f t="shared" si="23"/>
        <v>2015</v>
      </c>
      <c r="V233">
        <f t="shared" si="18"/>
        <v>12</v>
      </c>
    </row>
    <row r="234" spans="1:22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9"/>
        <v>3</v>
      </c>
      <c r="P234">
        <f t="shared" si="20"/>
        <v>15.7143</v>
      </c>
      <c r="Q234" s="12" t="s">
        <v>8308</v>
      </c>
      <c r="R234" t="s">
        <v>8312</v>
      </c>
      <c r="S234" s="10">
        <f t="shared" si="21"/>
        <v>42032.82576388889</v>
      </c>
      <c r="T234" s="9">
        <f t="shared" si="22"/>
        <v>42062.82576388889</v>
      </c>
      <c r="U234">
        <f t="shared" si="23"/>
        <v>2015</v>
      </c>
      <c r="V234">
        <f t="shared" si="18"/>
        <v>1</v>
      </c>
    </row>
    <row r="235" spans="1:22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9"/>
        <v>0</v>
      </c>
      <c r="P235" t="str">
        <f t="shared" si="20"/>
        <v>no backers</v>
      </c>
      <c r="Q235" s="12" t="s">
        <v>8308</v>
      </c>
      <c r="R235" t="s">
        <v>8312</v>
      </c>
      <c r="S235" s="10">
        <f t="shared" si="21"/>
        <v>42612.911712962959</v>
      </c>
      <c r="T235" s="9">
        <f t="shared" si="22"/>
        <v>42642.911712962959</v>
      </c>
      <c r="U235">
        <f t="shared" si="23"/>
        <v>2016</v>
      </c>
      <c r="V235">
        <f t="shared" si="18"/>
        <v>8</v>
      </c>
    </row>
    <row r="236" spans="1:22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9"/>
        <v>40</v>
      </c>
      <c r="P236">
        <f t="shared" si="20"/>
        <v>80.2</v>
      </c>
      <c r="Q236" s="12" t="s">
        <v>8308</v>
      </c>
      <c r="R236" t="s">
        <v>8312</v>
      </c>
      <c r="S236" s="10">
        <f t="shared" si="21"/>
        <v>42136.035405092596</v>
      </c>
      <c r="T236" s="9">
        <f t="shared" si="22"/>
        <v>42176.035405092596</v>
      </c>
      <c r="U236">
        <f t="shared" si="23"/>
        <v>2015</v>
      </c>
      <c r="V236">
        <f t="shared" si="18"/>
        <v>5</v>
      </c>
    </row>
    <row r="237" spans="1:22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9"/>
        <v>0</v>
      </c>
      <c r="P237" t="str">
        <f t="shared" si="20"/>
        <v>no backers</v>
      </c>
      <c r="Q237" s="12" t="s">
        <v>8308</v>
      </c>
      <c r="R237" t="s">
        <v>8312</v>
      </c>
      <c r="S237" s="10">
        <f t="shared" si="21"/>
        <v>42164.908530092594</v>
      </c>
      <c r="T237" s="9">
        <f t="shared" si="22"/>
        <v>42194.908530092594</v>
      </c>
      <c r="U237">
        <f t="shared" si="23"/>
        <v>2015</v>
      </c>
      <c r="V237">
        <f t="shared" si="18"/>
        <v>6</v>
      </c>
    </row>
    <row r="238" spans="1:22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9"/>
        <v>0</v>
      </c>
      <c r="P238" t="str">
        <f t="shared" si="20"/>
        <v>no backers</v>
      </c>
      <c r="Q238" s="12" t="s">
        <v>8308</v>
      </c>
      <c r="R238" t="s">
        <v>8312</v>
      </c>
      <c r="S238" s="10">
        <f t="shared" si="21"/>
        <v>42321.08447916666</v>
      </c>
      <c r="T238" s="9">
        <f t="shared" si="22"/>
        <v>42374</v>
      </c>
      <c r="U238">
        <f t="shared" si="23"/>
        <v>2015</v>
      </c>
      <c r="V238">
        <f t="shared" si="18"/>
        <v>11</v>
      </c>
    </row>
    <row r="239" spans="1:22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9"/>
        <v>0</v>
      </c>
      <c r="P239">
        <f t="shared" si="20"/>
        <v>50</v>
      </c>
      <c r="Q239" s="12" t="s">
        <v>8308</v>
      </c>
      <c r="R239" t="s">
        <v>8312</v>
      </c>
      <c r="S239" s="10">
        <f t="shared" si="21"/>
        <v>42377.577187499999</v>
      </c>
      <c r="T239" s="9">
        <f t="shared" si="22"/>
        <v>42437.577187499999</v>
      </c>
      <c r="U239">
        <f t="shared" si="23"/>
        <v>2016</v>
      </c>
      <c r="V239">
        <f t="shared" si="18"/>
        <v>1</v>
      </c>
    </row>
    <row r="240" spans="1:22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9"/>
        <v>0</v>
      </c>
      <c r="P240" t="str">
        <f t="shared" si="20"/>
        <v>no backers</v>
      </c>
      <c r="Q240" s="12" t="s">
        <v>8308</v>
      </c>
      <c r="R240" t="s">
        <v>8312</v>
      </c>
      <c r="S240" s="10">
        <f t="shared" si="21"/>
        <v>42713.962499999994</v>
      </c>
      <c r="T240" s="9">
        <f t="shared" si="22"/>
        <v>42734.375</v>
      </c>
      <c r="U240">
        <f t="shared" si="23"/>
        <v>2016</v>
      </c>
      <c r="V240">
        <f t="shared" si="18"/>
        <v>12</v>
      </c>
    </row>
    <row r="241" spans="1:22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9"/>
        <v>25</v>
      </c>
      <c r="P241">
        <f t="shared" si="20"/>
        <v>50</v>
      </c>
      <c r="Q241" s="12" t="s">
        <v>8308</v>
      </c>
      <c r="R241" t="s">
        <v>8312</v>
      </c>
      <c r="S241" s="10">
        <f t="shared" si="21"/>
        <v>42297.110300925924</v>
      </c>
      <c r="T241" s="9">
        <f t="shared" si="22"/>
        <v>42316.5</v>
      </c>
      <c r="U241">
        <f t="shared" si="23"/>
        <v>2015</v>
      </c>
      <c r="V241">
        <f t="shared" si="18"/>
        <v>10</v>
      </c>
    </row>
    <row r="242" spans="1:22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9"/>
        <v>108</v>
      </c>
      <c r="P242">
        <f t="shared" si="20"/>
        <v>117.8476</v>
      </c>
      <c r="Q242" s="12" t="s">
        <v>8308</v>
      </c>
      <c r="R242" t="s">
        <v>8313</v>
      </c>
      <c r="S242" s="10">
        <f t="shared" si="21"/>
        <v>41354.708460648151</v>
      </c>
      <c r="T242" s="9">
        <f t="shared" si="22"/>
        <v>41399.708460648151</v>
      </c>
      <c r="U242">
        <f t="shared" si="23"/>
        <v>2013</v>
      </c>
      <c r="V242">
        <f t="shared" si="18"/>
        <v>3</v>
      </c>
    </row>
    <row r="243" spans="1:22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9"/>
        <v>113</v>
      </c>
      <c r="P243">
        <f t="shared" si="20"/>
        <v>109.04259999999999</v>
      </c>
      <c r="Q243" s="12" t="s">
        <v>8308</v>
      </c>
      <c r="R243" t="s">
        <v>8313</v>
      </c>
      <c r="S243" s="10">
        <f t="shared" si="21"/>
        <v>41949.697962962964</v>
      </c>
      <c r="T243" s="9">
        <f t="shared" si="22"/>
        <v>41994.697962962964</v>
      </c>
      <c r="U243">
        <f t="shared" si="23"/>
        <v>2014</v>
      </c>
      <c r="V243">
        <f t="shared" si="18"/>
        <v>11</v>
      </c>
    </row>
    <row r="244" spans="1:22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9"/>
        <v>113</v>
      </c>
      <c r="P244">
        <f t="shared" si="20"/>
        <v>73.019800000000004</v>
      </c>
      <c r="Q244" s="12" t="s">
        <v>8308</v>
      </c>
      <c r="R244" t="s">
        <v>8313</v>
      </c>
      <c r="S244" s="10">
        <f t="shared" si="21"/>
        <v>40862.492939814816</v>
      </c>
      <c r="T244" s="9">
        <f t="shared" si="22"/>
        <v>40897.492939814816</v>
      </c>
      <c r="U244">
        <f t="shared" si="23"/>
        <v>2011</v>
      </c>
      <c r="V244">
        <f t="shared" si="18"/>
        <v>11</v>
      </c>
    </row>
    <row r="245" spans="1:22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9"/>
        <v>103</v>
      </c>
      <c r="P245">
        <f t="shared" si="20"/>
        <v>78.195099999999996</v>
      </c>
      <c r="Q245" s="12" t="s">
        <v>8308</v>
      </c>
      <c r="R245" t="s">
        <v>8313</v>
      </c>
      <c r="S245" s="10">
        <f t="shared" si="21"/>
        <v>41662.047500000001</v>
      </c>
      <c r="T245" s="9">
        <f t="shared" si="22"/>
        <v>41692.047500000001</v>
      </c>
      <c r="U245">
        <f t="shared" si="23"/>
        <v>2014</v>
      </c>
      <c r="V245">
        <f t="shared" si="18"/>
        <v>1</v>
      </c>
    </row>
    <row r="246" spans="1:22" ht="48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9"/>
        <v>114</v>
      </c>
      <c r="P246">
        <f t="shared" si="20"/>
        <v>47.398800000000001</v>
      </c>
      <c r="Q246" s="12" t="s">
        <v>8308</v>
      </c>
      <c r="R246" t="s">
        <v>8313</v>
      </c>
      <c r="S246" s="10">
        <f t="shared" si="21"/>
        <v>40213.323599537034</v>
      </c>
      <c r="T246" s="9">
        <f t="shared" si="22"/>
        <v>40253.29583333333</v>
      </c>
      <c r="U246">
        <f t="shared" si="23"/>
        <v>2010</v>
      </c>
      <c r="V246">
        <f t="shared" si="18"/>
        <v>2</v>
      </c>
    </row>
    <row r="247" spans="1:22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9"/>
        <v>104</v>
      </c>
      <c r="P247">
        <f t="shared" si="20"/>
        <v>54.020800000000001</v>
      </c>
      <c r="Q247" s="12" t="s">
        <v>8308</v>
      </c>
      <c r="R247" t="s">
        <v>8313</v>
      </c>
      <c r="S247" s="10">
        <f t="shared" si="21"/>
        <v>41107.053067129629</v>
      </c>
      <c r="T247" s="9">
        <f t="shared" si="22"/>
        <v>41137.053067129629</v>
      </c>
      <c r="U247">
        <f t="shared" si="23"/>
        <v>2012</v>
      </c>
      <c r="V247">
        <f t="shared" si="18"/>
        <v>7</v>
      </c>
    </row>
    <row r="248" spans="1:22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9"/>
        <v>305</v>
      </c>
      <c r="P248">
        <f t="shared" si="20"/>
        <v>68.488799999999998</v>
      </c>
      <c r="Q248" s="12" t="s">
        <v>8308</v>
      </c>
      <c r="R248" t="s">
        <v>8313</v>
      </c>
      <c r="S248" s="10">
        <f t="shared" si="21"/>
        <v>40480.363483796296</v>
      </c>
      <c r="T248" s="9">
        <f t="shared" si="22"/>
        <v>40530.405150462961</v>
      </c>
      <c r="U248">
        <f t="shared" si="23"/>
        <v>2010</v>
      </c>
      <c r="V248">
        <f t="shared" si="18"/>
        <v>10</v>
      </c>
    </row>
    <row r="249" spans="1:22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9"/>
        <v>134</v>
      </c>
      <c r="P249">
        <f t="shared" si="20"/>
        <v>108.1452</v>
      </c>
      <c r="Q249" s="12" t="s">
        <v>8308</v>
      </c>
      <c r="R249" t="s">
        <v>8313</v>
      </c>
      <c r="S249" s="10">
        <f t="shared" si="21"/>
        <v>40430.604328703703</v>
      </c>
      <c r="T249" s="9">
        <f t="shared" si="22"/>
        <v>40467.152083333334</v>
      </c>
      <c r="U249">
        <f t="shared" si="23"/>
        <v>2010</v>
      </c>
      <c r="V249">
        <f t="shared" si="18"/>
        <v>9</v>
      </c>
    </row>
    <row r="250" spans="1:22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9"/>
        <v>101</v>
      </c>
      <c r="P250">
        <f t="shared" si="20"/>
        <v>589.95209999999997</v>
      </c>
      <c r="Q250" s="12" t="s">
        <v>8308</v>
      </c>
      <c r="R250" t="s">
        <v>8313</v>
      </c>
      <c r="S250" s="10">
        <f t="shared" si="21"/>
        <v>40870.774409722224</v>
      </c>
      <c r="T250" s="9">
        <f t="shared" si="22"/>
        <v>40915.774409722224</v>
      </c>
      <c r="U250">
        <f t="shared" si="23"/>
        <v>2011</v>
      </c>
      <c r="V250">
        <f t="shared" si="18"/>
        <v>11</v>
      </c>
    </row>
    <row r="251" spans="1:22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9"/>
        <v>113</v>
      </c>
      <c r="P251">
        <f t="shared" si="20"/>
        <v>48.051099999999998</v>
      </c>
      <c r="Q251" s="12" t="s">
        <v>8308</v>
      </c>
      <c r="R251" t="s">
        <v>8313</v>
      </c>
      <c r="S251" s="10">
        <f t="shared" si="21"/>
        <v>40332.923842592594</v>
      </c>
      <c r="T251" s="9">
        <f t="shared" si="22"/>
        <v>40412.736111111109</v>
      </c>
      <c r="U251">
        <f t="shared" si="23"/>
        <v>2010</v>
      </c>
      <c r="V251">
        <f t="shared" si="18"/>
        <v>6</v>
      </c>
    </row>
    <row r="252" spans="1:22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9"/>
        <v>106</v>
      </c>
      <c r="P252">
        <f t="shared" si="20"/>
        <v>72.482799999999997</v>
      </c>
      <c r="Q252" s="12" t="s">
        <v>8308</v>
      </c>
      <c r="R252" t="s">
        <v>8313</v>
      </c>
      <c r="S252" s="10">
        <f t="shared" si="21"/>
        <v>41401.565868055557</v>
      </c>
      <c r="T252" s="9">
        <f t="shared" si="22"/>
        <v>41431.565868055557</v>
      </c>
      <c r="U252">
        <f t="shared" si="23"/>
        <v>2013</v>
      </c>
      <c r="V252">
        <f t="shared" si="18"/>
        <v>5</v>
      </c>
    </row>
    <row r="253" spans="1:22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9"/>
        <v>126</v>
      </c>
      <c r="P253">
        <f t="shared" si="20"/>
        <v>57.0779</v>
      </c>
      <c r="Q253" s="12" t="s">
        <v>8308</v>
      </c>
      <c r="R253" t="s">
        <v>8313</v>
      </c>
      <c r="S253" s="10">
        <f t="shared" si="21"/>
        <v>41013.787569444445</v>
      </c>
      <c r="T253" s="9">
        <f t="shared" si="22"/>
        <v>41045.791666666664</v>
      </c>
      <c r="U253">
        <f t="shared" si="23"/>
        <v>2012</v>
      </c>
      <c r="V253">
        <f t="shared" si="18"/>
        <v>4</v>
      </c>
    </row>
    <row r="254" spans="1:22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9"/>
        <v>185</v>
      </c>
      <c r="P254">
        <f t="shared" si="20"/>
        <v>85.444400000000002</v>
      </c>
      <c r="Q254" s="12" t="s">
        <v>8308</v>
      </c>
      <c r="R254" t="s">
        <v>8313</v>
      </c>
      <c r="S254" s="10">
        <f t="shared" si="21"/>
        <v>40266.662708333337</v>
      </c>
      <c r="T254" s="9">
        <f t="shared" si="22"/>
        <v>40330.165972222225</v>
      </c>
      <c r="U254">
        <f t="shared" si="23"/>
        <v>2010</v>
      </c>
      <c r="V254">
        <f t="shared" si="18"/>
        <v>3</v>
      </c>
    </row>
    <row r="255" spans="1:22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9"/>
        <v>101</v>
      </c>
      <c r="P255">
        <f t="shared" si="20"/>
        <v>215.8571</v>
      </c>
      <c r="Q255" s="12" t="s">
        <v>8308</v>
      </c>
      <c r="R255" t="s">
        <v>8313</v>
      </c>
      <c r="S255" s="10">
        <f t="shared" si="21"/>
        <v>40924.650868055556</v>
      </c>
      <c r="T255" s="9">
        <f t="shared" si="22"/>
        <v>40954.650868055556</v>
      </c>
      <c r="U255">
        <f t="shared" si="23"/>
        <v>2012</v>
      </c>
      <c r="V255">
        <f t="shared" si="18"/>
        <v>1</v>
      </c>
    </row>
    <row r="256" spans="1:22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9"/>
        <v>117</v>
      </c>
      <c r="P256">
        <f t="shared" si="20"/>
        <v>89.386399999999995</v>
      </c>
      <c r="Q256" s="12" t="s">
        <v>8308</v>
      </c>
      <c r="R256" t="s">
        <v>8313</v>
      </c>
      <c r="S256" s="10">
        <f t="shared" si="21"/>
        <v>42263.952662037031</v>
      </c>
      <c r="T256" s="9">
        <f t="shared" si="22"/>
        <v>42294.083333333328</v>
      </c>
      <c r="U256">
        <f t="shared" si="23"/>
        <v>2015</v>
      </c>
      <c r="V256">
        <f t="shared" si="18"/>
        <v>9</v>
      </c>
    </row>
    <row r="257" spans="1:22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9"/>
        <v>107</v>
      </c>
      <c r="P257">
        <f t="shared" si="20"/>
        <v>45.418399999999998</v>
      </c>
      <c r="Q257" s="12" t="s">
        <v>8308</v>
      </c>
      <c r="R257" t="s">
        <v>8313</v>
      </c>
      <c r="S257" s="10">
        <f t="shared" si="21"/>
        <v>40588.526412037041</v>
      </c>
      <c r="T257" s="9">
        <f t="shared" si="22"/>
        <v>40618.48474537037</v>
      </c>
      <c r="U257">
        <f t="shared" si="23"/>
        <v>2011</v>
      </c>
      <c r="V257">
        <f t="shared" si="18"/>
        <v>2</v>
      </c>
    </row>
    <row r="258" spans="1:22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9"/>
        <v>139</v>
      </c>
      <c r="P258">
        <f t="shared" si="20"/>
        <v>65.756399999999999</v>
      </c>
      <c r="Q258" s="12" t="s">
        <v>8308</v>
      </c>
      <c r="R258" t="s">
        <v>8313</v>
      </c>
      <c r="S258" s="10">
        <f t="shared" si="21"/>
        <v>41319.769293981481</v>
      </c>
      <c r="T258" s="9">
        <f t="shared" si="22"/>
        <v>41349.769293981481</v>
      </c>
      <c r="U258">
        <f t="shared" si="23"/>
        <v>2013</v>
      </c>
      <c r="V258">
        <f t="shared" ref="V258:V321" si="24">MONTH(S258)</f>
        <v>2</v>
      </c>
    </row>
    <row r="259" spans="1:22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5">ROUND(E259/D259*100,0)</f>
        <v>107</v>
      </c>
      <c r="P259">
        <f t="shared" ref="P259:P322" si="26">IFERROR(ROUND(E259/L259,4),"no backers")</f>
        <v>66.704099999999997</v>
      </c>
      <c r="Q259" s="12" t="s">
        <v>8308</v>
      </c>
      <c r="R259" t="s">
        <v>8313</v>
      </c>
      <c r="S259" s="10">
        <f t="shared" ref="S259:S322" si="27">(((J259/60)/60)/24)+DATE(1970,1,1)</f>
        <v>42479.626875000002</v>
      </c>
      <c r="T259" s="9">
        <f t="shared" ref="T259:T322" si="28">(((I259/60)/60)/24)+DATE(1970,1,1)</f>
        <v>42509.626875000002</v>
      </c>
      <c r="U259">
        <f t="shared" ref="U259:U322" si="29">YEAR(S259)</f>
        <v>2016</v>
      </c>
      <c r="V259">
        <f t="shared" si="24"/>
        <v>4</v>
      </c>
    </row>
    <row r="260" spans="1:22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5"/>
        <v>191</v>
      </c>
      <c r="P260">
        <f t="shared" si="26"/>
        <v>83.3459</v>
      </c>
      <c r="Q260" s="12" t="s">
        <v>8308</v>
      </c>
      <c r="R260" t="s">
        <v>8313</v>
      </c>
      <c r="S260" s="10">
        <f t="shared" si="27"/>
        <v>40682.051689814813</v>
      </c>
      <c r="T260" s="9">
        <f t="shared" si="28"/>
        <v>40712.051689814813</v>
      </c>
      <c r="U260">
        <f t="shared" si="29"/>
        <v>2011</v>
      </c>
      <c r="V260">
        <f t="shared" si="24"/>
        <v>5</v>
      </c>
    </row>
    <row r="261" spans="1:22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5"/>
        <v>132</v>
      </c>
      <c r="P261">
        <f t="shared" si="26"/>
        <v>105.0461</v>
      </c>
      <c r="Q261" s="12" t="s">
        <v>8308</v>
      </c>
      <c r="R261" t="s">
        <v>8313</v>
      </c>
      <c r="S261" s="10">
        <f t="shared" si="27"/>
        <v>42072.738067129627</v>
      </c>
      <c r="T261" s="9">
        <f t="shared" si="28"/>
        <v>42102.738067129627</v>
      </c>
      <c r="U261">
        <f t="shared" si="29"/>
        <v>2015</v>
      </c>
      <c r="V261">
        <f t="shared" si="24"/>
        <v>3</v>
      </c>
    </row>
    <row r="262" spans="1:22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5"/>
        <v>106</v>
      </c>
      <c r="P262">
        <f t="shared" si="26"/>
        <v>120.9091</v>
      </c>
      <c r="Q262" s="12" t="s">
        <v>8308</v>
      </c>
      <c r="R262" t="s">
        <v>8313</v>
      </c>
      <c r="S262" s="10">
        <f t="shared" si="27"/>
        <v>40330.755543981482</v>
      </c>
      <c r="T262" s="9">
        <f t="shared" si="28"/>
        <v>40376.415972222225</v>
      </c>
      <c r="U262">
        <f t="shared" si="29"/>
        <v>2010</v>
      </c>
      <c r="V262">
        <f t="shared" si="24"/>
        <v>6</v>
      </c>
    </row>
    <row r="263" spans="1:22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5"/>
        <v>107</v>
      </c>
      <c r="P263">
        <f t="shared" si="26"/>
        <v>97.636399999999995</v>
      </c>
      <c r="Q263" s="12" t="s">
        <v>8308</v>
      </c>
      <c r="R263" t="s">
        <v>8313</v>
      </c>
      <c r="S263" s="10">
        <f t="shared" si="27"/>
        <v>41017.885462962964</v>
      </c>
      <c r="T263" s="9">
        <f t="shared" si="28"/>
        <v>41067.621527777781</v>
      </c>
      <c r="U263">
        <f t="shared" si="29"/>
        <v>2012</v>
      </c>
      <c r="V263">
        <f t="shared" si="24"/>
        <v>4</v>
      </c>
    </row>
    <row r="264" spans="1:22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5"/>
        <v>240</v>
      </c>
      <c r="P264">
        <f t="shared" si="26"/>
        <v>41.379300000000001</v>
      </c>
      <c r="Q264" s="12" t="s">
        <v>8308</v>
      </c>
      <c r="R264" t="s">
        <v>8313</v>
      </c>
      <c r="S264" s="10">
        <f t="shared" si="27"/>
        <v>40555.24800925926</v>
      </c>
      <c r="T264" s="9">
        <f t="shared" si="28"/>
        <v>40600.24800925926</v>
      </c>
      <c r="U264">
        <f t="shared" si="29"/>
        <v>2011</v>
      </c>
      <c r="V264">
        <f t="shared" si="24"/>
        <v>1</v>
      </c>
    </row>
    <row r="265" spans="1:22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5"/>
        <v>118</v>
      </c>
      <c r="P265">
        <f t="shared" si="26"/>
        <v>30.654499999999999</v>
      </c>
      <c r="Q265" s="12" t="s">
        <v>8308</v>
      </c>
      <c r="R265" t="s">
        <v>8313</v>
      </c>
      <c r="S265" s="10">
        <f t="shared" si="27"/>
        <v>41149.954791666663</v>
      </c>
      <c r="T265" s="9">
        <f t="shared" si="28"/>
        <v>41179.954791666663</v>
      </c>
      <c r="U265">
        <f t="shared" si="29"/>
        <v>2012</v>
      </c>
      <c r="V265">
        <f t="shared" si="24"/>
        <v>8</v>
      </c>
    </row>
    <row r="266" spans="1:22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5"/>
        <v>118</v>
      </c>
      <c r="P266">
        <f t="shared" si="26"/>
        <v>64.945099999999996</v>
      </c>
      <c r="Q266" s="12" t="s">
        <v>8308</v>
      </c>
      <c r="R266" t="s">
        <v>8313</v>
      </c>
      <c r="S266" s="10">
        <f t="shared" si="27"/>
        <v>41010.620312500003</v>
      </c>
      <c r="T266" s="9">
        <f t="shared" si="28"/>
        <v>41040.620312500003</v>
      </c>
      <c r="U266">
        <f t="shared" si="29"/>
        <v>2012</v>
      </c>
      <c r="V266">
        <f t="shared" si="24"/>
        <v>4</v>
      </c>
    </row>
    <row r="267" spans="1:22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5"/>
        <v>111</v>
      </c>
      <c r="P267">
        <f t="shared" si="26"/>
        <v>95.775899999999993</v>
      </c>
      <c r="Q267" s="12" t="s">
        <v>8308</v>
      </c>
      <c r="R267" t="s">
        <v>8313</v>
      </c>
      <c r="S267" s="10">
        <f t="shared" si="27"/>
        <v>40267.245717592588</v>
      </c>
      <c r="T267" s="9">
        <f t="shared" si="28"/>
        <v>40308.844444444447</v>
      </c>
      <c r="U267">
        <f t="shared" si="29"/>
        <v>2010</v>
      </c>
      <c r="V267">
        <f t="shared" si="24"/>
        <v>3</v>
      </c>
    </row>
    <row r="268" spans="1:22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5"/>
        <v>146</v>
      </c>
      <c r="P268">
        <f t="shared" si="26"/>
        <v>40.416699999999999</v>
      </c>
      <c r="Q268" s="12" t="s">
        <v>8308</v>
      </c>
      <c r="R268" t="s">
        <v>8313</v>
      </c>
      <c r="S268" s="10">
        <f t="shared" si="27"/>
        <v>40205.174849537041</v>
      </c>
      <c r="T268" s="9">
        <f t="shared" si="28"/>
        <v>40291.160416666666</v>
      </c>
      <c r="U268">
        <f t="shared" si="29"/>
        <v>2010</v>
      </c>
      <c r="V268">
        <f t="shared" si="24"/>
        <v>1</v>
      </c>
    </row>
    <row r="269" spans="1:22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5"/>
        <v>132</v>
      </c>
      <c r="P269">
        <f t="shared" si="26"/>
        <v>78.578400000000002</v>
      </c>
      <c r="Q269" s="12" t="s">
        <v>8308</v>
      </c>
      <c r="R269" t="s">
        <v>8313</v>
      </c>
      <c r="S269" s="10">
        <f t="shared" si="27"/>
        <v>41785.452534722222</v>
      </c>
      <c r="T269" s="9">
        <f t="shared" si="28"/>
        <v>41815.452534722222</v>
      </c>
      <c r="U269">
        <f t="shared" si="29"/>
        <v>2014</v>
      </c>
      <c r="V269">
        <f t="shared" si="24"/>
        <v>5</v>
      </c>
    </row>
    <row r="270" spans="1:22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5"/>
        <v>111</v>
      </c>
      <c r="P270">
        <f t="shared" si="26"/>
        <v>50.180199999999999</v>
      </c>
      <c r="Q270" s="12" t="s">
        <v>8308</v>
      </c>
      <c r="R270" t="s">
        <v>8313</v>
      </c>
      <c r="S270" s="10">
        <f t="shared" si="27"/>
        <v>40809.15252314815</v>
      </c>
      <c r="T270" s="9">
        <f t="shared" si="28"/>
        <v>40854.194189814814</v>
      </c>
      <c r="U270">
        <f t="shared" si="29"/>
        <v>2011</v>
      </c>
      <c r="V270">
        <f t="shared" si="24"/>
        <v>9</v>
      </c>
    </row>
    <row r="271" spans="1:22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5"/>
        <v>147</v>
      </c>
      <c r="P271">
        <f t="shared" si="26"/>
        <v>92.2517</v>
      </c>
      <c r="Q271" s="12" t="s">
        <v>8308</v>
      </c>
      <c r="R271" t="s">
        <v>8313</v>
      </c>
      <c r="S271" s="10">
        <f t="shared" si="27"/>
        <v>42758.197013888886</v>
      </c>
      <c r="T271" s="9">
        <f t="shared" si="28"/>
        <v>42788.197013888886</v>
      </c>
      <c r="U271">
        <f t="shared" si="29"/>
        <v>2017</v>
      </c>
      <c r="V271">
        <f t="shared" si="24"/>
        <v>1</v>
      </c>
    </row>
    <row r="272" spans="1:22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5"/>
        <v>153</v>
      </c>
      <c r="P272">
        <f t="shared" si="26"/>
        <v>57.540999999999997</v>
      </c>
      <c r="Q272" s="12" t="s">
        <v>8308</v>
      </c>
      <c r="R272" t="s">
        <v>8313</v>
      </c>
      <c r="S272" s="10">
        <f t="shared" si="27"/>
        <v>40637.866550925923</v>
      </c>
      <c r="T272" s="9">
        <f t="shared" si="28"/>
        <v>40688.166666666664</v>
      </c>
      <c r="U272">
        <f t="shared" si="29"/>
        <v>2011</v>
      </c>
      <c r="V272">
        <f t="shared" si="24"/>
        <v>4</v>
      </c>
    </row>
    <row r="273" spans="1:22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5"/>
        <v>105</v>
      </c>
      <c r="P273">
        <f t="shared" si="26"/>
        <v>109.4216</v>
      </c>
      <c r="Q273" s="12" t="s">
        <v>8308</v>
      </c>
      <c r="R273" t="s">
        <v>8313</v>
      </c>
      <c r="S273" s="10">
        <f t="shared" si="27"/>
        <v>41612.10024305556</v>
      </c>
      <c r="T273" s="9">
        <f t="shared" si="28"/>
        <v>41641.333333333336</v>
      </c>
      <c r="U273">
        <f t="shared" si="29"/>
        <v>2013</v>
      </c>
      <c r="V273">
        <f t="shared" si="24"/>
        <v>12</v>
      </c>
    </row>
    <row r="274" spans="1:22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5"/>
        <v>177</v>
      </c>
      <c r="P274">
        <f t="shared" si="26"/>
        <v>81.892499999999998</v>
      </c>
      <c r="Q274" s="12" t="s">
        <v>8308</v>
      </c>
      <c r="R274" t="s">
        <v>8313</v>
      </c>
      <c r="S274" s="10">
        <f t="shared" si="27"/>
        <v>40235.900358796294</v>
      </c>
      <c r="T274" s="9">
        <f t="shared" si="28"/>
        <v>40296.78402777778</v>
      </c>
      <c r="U274">
        <f t="shared" si="29"/>
        <v>2010</v>
      </c>
      <c r="V274">
        <f t="shared" si="24"/>
        <v>2</v>
      </c>
    </row>
    <row r="275" spans="1:22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5"/>
        <v>108</v>
      </c>
      <c r="P275">
        <f t="shared" si="26"/>
        <v>45.667700000000004</v>
      </c>
      <c r="Q275" s="12" t="s">
        <v>8308</v>
      </c>
      <c r="R275" t="s">
        <v>8313</v>
      </c>
      <c r="S275" s="10">
        <f t="shared" si="27"/>
        <v>40697.498449074075</v>
      </c>
      <c r="T275" s="9">
        <f t="shared" si="28"/>
        <v>40727.498449074075</v>
      </c>
      <c r="U275">
        <f t="shared" si="29"/>
        <v>2011</v>
      </c>
      <c r="V275">
        <f t="shared" si="24"/>
        <v>6</v>
      </c>
    </row>
    <row r="276" spans="1:22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5"/>
        <v>156</v>
      </c>
      <c r="P276">
        <f t="shared" si="26"/>
        <v>55.221200000000003</v>
      </c>
      <c r="Q276" s="12" t="s">
        <v>8308</v>
      </c>
      <c r="R276" t="s">
        <v>8313</v>
      </c>
      <c r="S276" s="10">
        <f t="shared" si="27"/>
        <v>40969.912372685183</v>
      </c>
      <c r="T276" s="9">
        <f t="shared" si="28"/>
        <v>41004.290972222225</v>
      </c>
      <c r="U276">
        <f t="shared" si="29"/>
        <v>2012</v>
      </c>
      <c r="V276">
        <f t="shared" si="24"/>
        <v>3</v>
      </c>
    </row>
    <row r="277" spans="1:22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5"/>
        <v>108</v>
      </c>
      <c r="P277">
        <f t="shared" si="26"/>
        <v>65.298199999999994</v>
      </c>
      <c r="Q277" s="12" t="s">
        <v>8308</v>
      </c>
      <c r="R277" t="s">
        <v>8313</v>
      </c>
      <c r="S277" s="10">
        <f t="shared" si="27"/>
        <v>41193.032013888893</v>
      </c>
      <c r="T277" s="9">
        <f t="shared" si="28"/>
        <v>41223.073680555557</v>
      </c>
      <c r="U277">
        <f t="shared" si="29"/>
        <v>2012</v>
      </c>
      <c r="V277">
        <f t="shared" si="24"/>
        <v>10</v>
      </c>
    </row>
    <row r="278" spans="1:22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5"/>
        <v>148</v>
      </c>
      <c r="P278">
        <f t="shared" si="26"/>
        <v>95.225800000000007</v>
      </c>
      <c r="Q278" s="12" t="s">
        <v>8308</v>
      </c>
      <c r="R278" t="s">
        <v>8313</v>
      </c>
      <c r="S278" s="10">
        <f t="shared" si="27"/>
        <v>40967.081874999996</v>
      </c>
      <c r="T278" s="9">
        <f t="shared" si="28"/>
        <v>41027.040208333332</v>
      </c>
      <c r="U278">
        <f t="shared" si="29"/>
        <v>2012</v>
      </c>
      <c r="V278">
        <f t="shared" si="24"/>
        <v>2</v>
      </c>
    </row>
    <row r="279" spans="1:22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5"/>
        <v>110</v>
      </c>
      <c r="P279">
        <f t="shared" si="26"/>
        <v>75.444800000000001</v>
      </c>
      <c r="Q279" s="12" t="s">
        <v>8308</v>
      </c>
      <c r="R279" t="s">
        <v>8313</v>
      </c>
      <c r="S279" s="10">
        <f t="shared" si="27"/>
        <v>42117.891423611116</v>
      </c>
      <c r="T279" s="9">
        <f t="shared" si="28"/>
        <v>42147.891423611116</v>
      </c>
      <c r="U279">
        <f t="shared" si="29"/>
        <v>2015</v>
      </c>
      <c r="V279">
        <f t="shared" si="24"/>
        <v>4</v>
      </c>
    </row>
    <row r="280" spans="1:22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5"/>
        <v>150</v>
      </c>
      <c r="P280">
        <f t="shared" si="26"/>
        <v>97.816900000000004</v>
      </c>
      <c r="Q280" s="12" t="s">
        <v>8308</v>
      </c>
      <c r="R280" t="s">
        <v>8313</v>
      </c>
      <c r="S280" s="10">
        <f t="shared" si="27"/>
        <v>41164.040960648148</v>
      </c>
      <c r="T280" s="9">
        <f t="shared" si="28"/>
        <v>41194.040960648148</v>
      </c>
      <c r="U280">
        <f t="shared" si="29"/>
        <v>2012</v>
      </c>
      <c r="V280">
        <f t="shared" si="24"/>
        <v>9</v>
      </c>
    </row>
    <row r="281" spans="1:22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5"/>
        <v>157</v>
      </c>
      <c r="P281">
        <f t="shared" si="26"/>
        <v>87.685599999999994</v>
      </c>
      <c r="Q281" s="12" t="s">
        <v>8308</v>
      </c>
      <c r="R281" t="s">
        <v>8313</v>
      </c>
      <c r="S281" s="10">
        <f t="shared" si="27"/>
        <v>42759.244166666671</v>
      </c>
      <c r="T281" s="9">
        <f t="shared" si="28"/>
        <v>42793.084027777775</v>
      </c>
      <c r="U281">
        <f t="shared" si="29"/>
        <v>2017</v>
      </c>
      <c r="V281">
        <f t="shared" si="24"/>
        <v>1</v>
      </c>
    </row>
    <row r="282" spans="1:22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5"/>
        <v>156</v>
      </c>
      <c r="P282">
        <f t="shared" si="26"/>
        <v>54.748899999999999</v>
      </c>
      <c r="Q282" s="12" t="s">
        <v>8308</v>
      </c>
      <c r="R282" t="s">
        <v>8313</v>
      </c>
      <c r="S282" s="10">
        <f t="shared" si="27"/>
        <v>41744.590682870366</v>
      </c>
      <c r="T282" s="9">
        <f t="shared" si="28"/>
        <v>41789.590682870366</v>
      </c>
      <c r="U282">
        <f t="shared" si="29"/>
        <v>2014</v>
      </c>
      <c r="V282">
        <f t="shared" si="24"/>
        <v>4</v>
      </c>
    </row>
    <row r="283" spans="1:22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5"/>
        <v>121</v>
      </c>
      <c r="P283">
        <f t="shared" si="26"/>
        <v>83.953400000000002</v>
      </c>
      <c r="Q283" s="12" t="s">
        <v>8308</v>
      </c>
      <c r="R283" t="s">
        <v>8313</v>
      </c>
      <c r="S283" s="10">
        <f t="shared" si="27"/>
        <v>39950.163344907407</v>
      </c>
      <c r="T283" s="9">
        <f t="shared" si="28"/>
        <v>40035.80972222222</v>
      </c>
      <c r="U283">
        <f t="shared" si="29"/>
        <v>2009</v>
      </c>
      <c r="V283">
        <f t="shared" si="24"/>
        <v>5</v>
      </c>
    </row>
    <row r="284" spans="1:22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5"/>
        <v>101</v>
      </c>
      <c r="P284">
        <f t="shared" si="26"/>
        <v>254.38550000000001</v>
      </c>
      <c r="Q284" s="12" t="s">
        <v>8308</v>
      </c>
      <c r="R284" t="s">
        <v>8313</v>
      </c>
      <c r="S284" s="10">
        <f t="shared" si="27"/>
        <v>40194.920046296298</v>
      </c>
      <c r="T284" s="9">
        <f t="shared" si="28"/>
        <v>40231.916666666664</v>
      </c>
      <c r="U284">
        <f t="shared" si="29"/>
        <v>2010</v>
      </c>
      <c r="V284">
        <f t="shared" si="24"/>
        <v>1</v>
      </c>
    </row>
    <row r="285" spans="1:22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5"/>
        <v>114</v>
      </c>
      <c r="P285">
        <f t="shared" si="26"/>
        <v>101.827</v>
      </c>
      <c r="Q285" s="12" t="s">
        <v>8308</v>
      </c>
      <c r="R285" t="s">
        <v>8313</v>
      </c>
      <c r="S285" s="10">
        <f t="shared" si="27"/>
        <v>40675.71</v>
      </c>
      <c r="T285" s="9">
        <f t="shared" si="28"/>
        <v>40695.207638888889</v>
      </c>
      <c r="U285">
        <f t="shared" si="29"/>
        <v>2011</v>
      </c>
      <c r="V285">
        <f t="shared" si="24"/>
        <v>5</v>
      </c>
    </row>
    <row r="286" spans="1:22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5"/>
        <v>105</v>
      </c>
      <c r="P286">
        <f t="shared" si="26"/>
        <v>55.066400000000002</v>
      </c>
      <c r="Q286" s="12" t="s">
        <v>8308</v>
      </c>
      <c r="R286" t="s">
        <v>8313</v>
      </c>
      <c r="S286" s="10">
        <f t="shared" si="27"/>
        <v>40904.738194444442</v>
      </c>
      <c r="T286" s="9">
        <f t="shared" si="28"/>
        <v>40929.738194444442</v>
      </c>
      <c r="U286">
        <f t="shared" si="29"/>
        <v>2011</v>
      </c>
      <c r="V286">
        <f t="shared" si="24"/>
        <v>12</v>
      </c>
    </row>
    <row r="287" spans="1:22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5"/>
        <v>229</v>
      </c>
      <c r="P287">
        <f t="shared" si="26"/>
        <v>56.901400000000002</v>
      </c>
      <c r="Q287" s="12" t="s">
        <v>8308</v>
      </c>
      <c r="R287" t="s">
        <v>8313</v>
      </c>
      <c r="S287" s="10">
        <f t="shared" si="27"/>
        <v>41506.756111111114</v>
      </c>
      <c r="T287" s="9">
        <f t="shared" si="28"/>
        <v>41536.756111111114</v>
      </c>
      <c r="U287">
        <f t="shared" si="29"/>
        <v>2013</v>
      </c>
      <c r="V287">
        <f t="shared" si="24"/>
        <v>8</v>
      </c>
    </row>
    <row r="288" spans="1:22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5"/>
        <v>109</v>
      </c>
      <c r="P288">
        <f t="shared" si="26"/>
        <v>121.28149999999999</v>
      </c>
      <c r="Q288" s="12" t="s">
        <v>8308</v>
      </c>
      <c r="R288" t="s">
        <v>8313</v>
      </c>
      <c r="S288" s="10">
        <f t="shared" si="27"/>
        <v>41313.816249999996</v>
      </c>
      <c r="T288" s="9">
        <f t="shared" si="28"/>
        <v>41358.774583333332</v>
      </c>
      <c r="U288">
        <f t="shared" si="29"/>
        <v>2013</v>
      </c>
      <c r="V288">
        <f t="shared" si="24"/>
        <v>2</v>
      </c>
    </row>
    <row r="289" spans="1:22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5"/>
        <v>176</v>
      </c>
      <c r="P289">
        <f t="shared" si="26"/>
        <v>91.189700000000002</v>
      </c>
      <c r="Q289" s="12" t="s">
        <v>8308</v>
      </c>
      <c r="R289" t="s">
        <v>8313</v>
      </c>
      <c r="S289" s="10">
        <f t="shared" si="27"/>
        <v>41184.277986111112</v>
      </c>
      <c r="T289" s="9">
        <f t="shared" si="28"/>
        <v>41215.166666666664</v>
      </c>
      <c r="U289">
        <f t="shared" si="29"/>
        <v>2012</v>
      </c>
      <c r="V289">
        <f t="shared" si="24"/>
        <v>10</v>
      </c>
    </row>
    <row r="290" spans="1:22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5"/>
        <v>103</v>
      </c>
      <c r="P290">
        <f t="shared" si="26"/>
        <v>115.4481</v>
      </c>
      <c r="Q290" s="12" t="s">
        <v>8308</v>
      </c>
      <c r="R290" t="s">
        <v>8313</v>
      </c>
      <c r="S290" s="10">
        <f t="shared" si="27"/>
        <v>41051.168900462959</v>
      </c>
      <c r="T290" s="9">
        <f t="shared" si="28"/>
        <v>41086.168900462959</v>
      </c>
      <c r="U290">
        <f t="shared" si="29"/>
        <v>2012</v>
      </c>
      <c r="V290">
        <f t="shared" si="24"/>
        <v>5</v>
      </c>
    </row>
    <row r="291" spans="1:22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5"/>
        <v>105</v>
      </c>
      <c r="P291">
        <f t="shared" si="26"/>
        <v>67.771600000000007</v>
      </c>
      <c r="Q291" s="12" t="s">
        <v>8308</v>
      </c>
      <c r="R291" t="s">
        <v>8313</v>
      </c>
      <c r="S291" s="10">
        <f t="shared" si="27"/>
        <v>41550.456412037034</v>
      </c>
      <c r="T291" s="9">
        <f t="shared" si="28"/>
        <v>41580.456412037034</v>
      </c>
      <c r="U291">
        <f t="shared" si="29"/>
        <v>2013</v>
      </c>
      <c r="V291">
        <f t="shared" si="24"/>
        <v>10</v>
      </c>
    </row>
    <row r="292" spans="1:22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5"/>
        <v>107</v>
      </c>
      <c r="P292">
        <f t="shared" si="26"/>
        <v>28.5762</v>
      </c>
      <c r="Q292" s="12" t="s">
        <v>8308</v>
      </c>
      <c r="R292" t="s">
        <v>8313</v>
      </c>
      <c r="S292" s="10">
        <f t="shared" si="27"/>
        <v>40526.36917824074</v>
      </c>
      <c r="T292" s="9">
        <f t="shared" si="28"/>
        <v>40576.332638888889</v>
      </c>
      <c r="U292">
        <f t="shared" si="29"/>
        <v>2010</v>
      </c>
      <c r="V292">
        <f t="shared" si="24"/>
        <v>12</v>
      </c>
    </row>
    <row r="293" spans="1:22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5"/>
        <v>120</v>
      </c>
      <c r="P293">
        <f t="shared" si="26"/>
        <v>46.882800000000003</v>
      </c>
      <c r="Q293" s="12" t="s">
        <v>8308</v>
      </c>
      <c r="R293" t="s">
        <v>8313</v>
      </c>
      <c r="S293" s="10">
        <f t="shared" si="27"/>
        <v>41376.769050925926</v>
      </c>
      <c r="T293" s="9">
        <f t="shared" si="28"/>
        <v>41395.000694444447</v>
      </c>
      <c r="U293">
        <f t="shared" si="29"/>
        <v>2013</v>
      </c>
      <c r="V293">
        <f t="shared" si="24"/>
        <v>4</v>
      </c>
    </row>
    <row r="294" spans="1:22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5"/>
        <v>102</v>
      </c>
      <c r="P294">
        <f t="shared" si="26"/>
        <v>154.42230000000001</v>
      </c>
      <c r="Q294" s="12" t="s">
        <v>8308</v>
      </c>
      <c r="R294" t="s">
        <v>8313</v>
      </c>
      <c r="S294" s="10">
        <f t="shared" si="27"/>
        <v>40812.803229166668</v>
      </c>
      <c r="T294" s="9">
        <f t="shared" si="28"/>
        <v>40845.165972222225</v>
      </c>
      <c r="U294">
        <f t="shared" si="29"/>
        <v>2011</v>
      </c>
      <c r="V294">
        <f t="shared" si="24"/>
        <v>9</v>
      </c>
    </row>
    <row r="295" spans="1:22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5"/>
        <v>101</v>
      </c>
      <c r="P295">
        <f t="shared" si="26"/>
        <v>201.22139999999999</v>
      </c>
      <c r="Q295" s="12" t="s">
        <v>8308</v>
      </c>
      <c r="R295" t="s">
        <v>8313</v>
      </c>
      <c r="S295" s="10">
        <f t="shared" si="27"/>
        <v>41719.667986111112</v>
      </c>
      <c r="T295" s="9">
        <f t="shared" si="28"/>
        <v>41749.667986111112</v>
      </c>
      <c r="U295">
        <f t="shared" si="29"/>
        <v>2014</v>
      </c>
      <c r="V295">
        <f t="shared" si="24"/>
        <v>3</v>
      </c>
    </row>
    <row r="296" spans="1:22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5"/>
        <v>100</v>
      </c>
      <c r="P296">
        <f t="shared" si="26"/>
        <v>100</v>
      </c>
      <c r="Q296" s="12" t="s">
        <v>8308</v>
      </c>
      <c r="R296" t="s">
        <v>8313</v>
      </c>
      <c r="S296" s="10">
        <f t="shared" si="27"/>
        <v>40343.084421296298</v>
      </c>
      <c r="T296" s="9">
        <f t="shared" si="28"/>
        <v>40378.666666666664</v>
      </c>
      <c r="U296">
        <f t="shared" si="29"/>
        <v>2010</v>
      </c>
      <c r="V296">
        <f t="shared" si="24"/>
        <v>6</v>
      </c>
    </row>
    <row r="297" spans="1:22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5"/>
        <v>133</v>
      </c>
      <c r="P297">
        <f t="shared" si="26"/>
        <v>100.08199999999999</v>
      </c>
      <c r="Q297" s="12" t="s">
        <v>8308</v>
      </c>
      <c r="R297" t="s">
        <v>8313</v>
      </c>
      <c r="S297" s="10">
        <f t="shared" si="27"/>
        <v>41519.004733796297</v>
      </c>
      <c r="T297" s="9">
        <f t="shared" si="28"/>
        <v>41579</v>
      </c>
      <c r="U297">
        <f t="shared" si="29"/>
        <v>2013</v>
      </c>
      <c r="V297">
        <f t="shared" si="24"/>
        <v>9</v>
      </c>
    </row>
    <row r="298" spans="1:22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5"/>
        <v>119</v>
      </c>
      <c r="P298">
        <f t="shared" si="26"/>
        <v>230.08949999999999</v>
      </c>
      <c r="Q298" s="12" t="s">
        <v>8308</v>
      </c>
      <c r="R298" t="s">
        <v>8313</v>
      </c>
      <c r="S298" s="10">
        <f t="shared" si="27"/>
        <v>41134.475497685184</v>
      </c>
      <c r="T298" s="9">
        <f t="shared" si="28"/>
        <v>41159.475497685184</v>
      </c>
      <c r="U298">
        <f t="shared" si="29"/>
        <v>2012</v>
      </c>
      <c r="V298">
        <f t="shared" si="24"/>
        <v>8</v>
      </c>
    </row>
    <row r="299" spans="1:22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5"/>
        <v>101</v>
      </c>
      <c r="P299">
        <f t="shared" si="26"/>
        <v>141.7465</v>
      </c>
      <c r="Q299" s="12" t="s">
        <v>8308</v>
      </c>
      <c r="R299" t="s">
        <v>8313</v>
      </c>
      <c r="S299" s="10">
        <f t="shared" si="27"/>
        <v>42089.72802083334</v>
      </c>
      <c r="T299" s="9">
        <f t="shared" si="28"/>
        <v>42125.165972222225</v>
      </c>
      <c r="U299">
        <f t="shared" si="29"/>
        <v>2015</v>
      </c>
      <c r="V299">
        <f t="shared" si="24"/>
        <v>3</v>
      </c>
    </row>
    <row r="300" spans="1:22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5"/>
        <v>109</v>
      </c>
      <c r="P300">
        <f t="shared" si="26"/>
        <v>56.3444</v>
      </c>
      <c r="Q300" s="12" t="s">
        <v>8308</v>
      </c>
      <c r="R300" t="s">
        <v>8313</v>
      </c>
      <c r="S300" s="10">
        <f t="shared" si="27"/>
        <v>41709.463518518518</v>
      </c>
      <c r="T300" s="9">
        <f t="shared" si="28"/>
        <v>41768.875</v>
      </c>
      <c r="U300">
        <f t="shared" si="29"/>
        <v>2014</v>
      </c>
      <c r="V300">
        <f t="shared" si="24"/>
        <v>3</v>
      </c>
    </row>
    <row r="301" spans="1:22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5"/>
        <v>179</v>
      </c>
      <c r="P301">
        <f t="shared" si="26"/>
        <v>73.341200000000001</v>
      </c>
      <c r="Q301" s="12" t="s">
        <v>8308</v>
      </c>
      <c r="R301" t="s">
        <v>8313</v>
      </c>
      <c r="S301" s="10">
        <f t="shared" si="27"/>
        <v>40469.225231481483</v>
      </c>
      <c r="T301" s="9">
        <f t="shared" si="28"/>
        <v>40499.266898148147</v>
      </c>
      <c r="U301">
        <f t="shared" si="29"/>
        <v>2010</v>
      </c>
      <c r="V301">
        <f t="shared" si="24"/>
        <v>10</v>
      </c>
    </row>
    <row r="302" spans="1:22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5"/>
        <v>102</v>
      </c>
      <c r="P302">
        <f t="shared" si="26"/>
        <v>85.337800000000001</v>
      </c>
      <c r="Q302" s="12" t="s">
        <v>8308</v>
      </c>
      <c r="R302" t="s">
        <v>8313</v>
      </c>
      <c r="S302" s="10">
        <f t="shared" si="27"/>
        <v>40626.959930555553</v>
      </c>
      <c r="T302" s="9">
        <f t="shared" si="28"/>
        <v>40657.959930555553</v>
      </c>
      <c r="U302">
        <f t="shared" si="29"/>
        <v>2011</v>
      </c>
      <c r="V302">
        <f t="shared" si="24"/>
        <v>3</v>
      </c>
    </row>
    <row r="303" spans="1:22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5"/>
        <v>119</v>
      </c>
      <c r="P303">
        <f t="shared" si="26"/>
        <v>61.496200000000002</v>
      </c>
      <c r="Q303" s="12" t="s">
        <v>8308</v>
      </c>
      <c r="R303" t="s">
        <v>8313</v>
      </c>
      <c r="S303" s="10">
        <f t="shared" si="27"/>
        <v>41312.737673611111</v>
      </c>
      <c r="T303" s="9">
        <f t="shared" si="28"/>
        <v>41352.696006944447</v>
      </c>
      <c r="U303">
        <f t="shared" si="29"/>
        <v>2013</v>
      </c>
      <c r="V303">
        <f t="shared" si="24"/>
        <v>2</v>
      </c>
    </row>
    <row r="304" spans="1:22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5"/>
        <v>100</v>
      </c>
      <c r="P304">
        <f t="shared" si="26"/>
        <v>93.018500000000003</v>
      </c>
      <c r="Q304" s="12" t="s">
        <v>8308</v>
      </c>
      <c r="R304" t="s">
        <v>8313</v>
      </c>
      <c r="S304" s="10">
        <f t="shared" si="27"/>
        <v>40933.856921296298</v>
      </c>
      <c r="T304" s="9">
        <f t="shared" si="28"/>
        <v>40963.856921296298</v>
      </c>
      <c r="U304">
        <f t="shared" si="29"/>
        <v>2012</v>
      </c>
      <c r="V304">
        <f t="shared" si="24"/>
        <v>1</v>
      </c>
    </row>
    <row r="305" spans="1:22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5"/>
        <v>137</v>
      </c>
      <c r="P305">
        <f t="shared" si="26"/>
        <v>50.292700000000004</v>
      </c>
      <c r="Q305" s="12" t="s">
        <v>8308</v>
      </c>
      <c r="R305" t="s">
        <v>8313</v>
      </c>
      <c r="S305" s="10">
        <f t="shared" si="27"/>
        <v>41032.071134259262</v>
      </c>
      <c r="T305" s="9">
        <f t="shared" si="28"/>
        <v>41062.071134259262</v>
      </c>
      <c r="U305">
        <f t="shared" si="29"/>
        <v>2012</v>
      </c>
      <c r="V305">
        <f t="shared" si="24"/>
        <v>5</v>
      </c>
    </row>
    <row r="306" spans="1:22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5"/>
        <v>232</v>
      </c>
      <c r="P306">
        <f t="shared" si="26"/>
        <v>106.4324</v>
      </c>
      <c r="Q306" s="12" t="s">
        <v>8308</v>
      </c>
      <c r="R306" t="s">
        <v>8313</v>
      </c>
      <c r="S306" s="10">
        <f t="shared" si="27"/>
        <v>41114.094872685186</v>
      </c>
      <c r="T306" s="9">
        <f t="shared" si="28"/>
        <v>41153.083333333336</v>
      </c>
      <c r="U306">
        <f t="shared" si="29"/>
        <v>2012</v>
      </c>
      <c r="V306">
        <f t="shared" si="24"/>
        <v>7</v>
      </c>
    </row>
    <row r="307" spans="1:22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5"/>
        <v>130</v>
      </c>
      <c r="P307">
        <f t="shared" si="26"/>
        <v>51.7196</v>
      </c>
      <c r="Q307" s="12" t="s">
        <v>8308</v>
      </c>
      <c r="R307" t="s">
        <v>8313</v>
      </c>
      <c r="S307" s="10">
        <f t="shared" si="27"/>
        <v>40948.630196759259</v>
      </c>
      <c r="T307" s="9">
        <f t="shared" si="28"/>
        <v>40978.630196759259</v>
      </c>
      <c r="U307">
        <f t="shared" si="29"/>
        <v>2012</v>
      </c>
      <c r="V307">
        <f t="shared" si="24"/>
        <v>2</v>
      </c>
    </row>
    <row r="308" spans="1:22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5"/>
        <v>293</v>
      </c>
      <c r="P308">
        <f t="shared" si="26"/>
        <v>36.612499999999997</v>
      </c>
      <c r="Q308" s="12" t="s">
        <v>8308</v>
      </c>
      <c r="R308" t="s">
        <v>8313</v>
      </c>
      <c r="S308" s="10">
        <f t="shared" si="27"/>
        <v>41333.837187500001</v>
      </c>
      <c r="T308" s="9">
        <f t="shared" si="28"/>
        <v>41353.795520833337</v>
      </c>
      <c r="U308">
        <f t="shared" si="29"/>
        <v>2013</v>
      </c>
      <c r="V308">
        <f t="shared" si="24"/>
        <v>2</v>
      </c>
    </row>
    <row r="309" spans="1:22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5"/>
        <v>111</v>
      </c>
      <c r="P309">
        <f t="shared" si="26"/>
        <v>42.517400000000002</v>
      </c>
      <c r="Q309" s="12" t="s">
        <v>8308</v>
      </c>
      <c r="R309" t="s">
        <v>8313</v>
      </c>
      <c r="S309" s="10">
        <f t="shared" si="27"/>
        <v>41282.944456018515</v>
      </c>
      <c r="T309" s="9">
        <f t="shared" si="28"/>
        <v>41312.944456018515</v>
      </c>
      <c r="U309">
        <f t="shared" si="29"/>
        <v>2013</v>
      </c>
      <c r="V309">
        <f t="shared" si="24"/>
        <v>1</v>
      </c>
    </row>
    <row r="310" spans="1:22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5"/>
        <v>106</v>
      </c>
      <c r="P310">
        <f t="shared" si="26"/>
        <v>62.712899999999998</v>
      </c>
      <c r="Q310" s="12" t="s">
        <v>8308</v>
      </c>
      <c r="R310" t="s">
        <v>8313</v>
      </c>
      <c r="S310" s="10">
        <f t="shared" si="27"/>
        <v>40567.694560185184</v>
      </c>
      <c r="T310" s="9">
        <f t="shared" si="28"/>
        <v>40612.694560185184</v>
      </c>
      <c r="U310">
        <f t="shared" si="29"/>
        <v>2011</v>
      </c>
      <c r="V310">
        <f t="shared" si="24"/>
        <v>1</v>
      </c>
    </row>
    <row r="311" spans="1:22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5"/>
        <v>119</v>
      </c>
      <c r="P311">
        <f t="shared" si="26"/>
        <v>89.957999999999998</v>
      </c>
      <c r="Q311" s="12" t="s">
        <v>8308</v>
      </c>
      <c r="R311" t="s">
        <v>8313</v>
      </c>
      <c r="S311" s="10">
        <f t="shared" si="27"/>
        <v>41134.751550925925</v>
      </c>
      <c r="T311" s="9">
        <f t="shared" si="28"/>
        <v>41155.751550925925</v>
      </c>
      <c r="U311">
        <f t="shared" si="29"/>
        <v>2012</v>
      </c>
      <c r="V311">
        <f t="shared" si="24"/>
        <v>8</v>
      </c>
    </row>
    <row r="312" spans="1:22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5"/>
        <v>104</v>
      </c>
      <c r="P312">
        <f t="shared" si="26"/>
        <v>28.924700000000001</v>
      </c>
      <c r="Q312" s="12" t="s">
        <v>8308</v>
      </c>
      <c r="R312" t="s">
        <v>8313</v>
      </c>
      <c r="S312" s="10">
        <f t="shared" si="27"/>
        <v>40821.183136574073</v>
      </c>
      <c r="T312" s="9">
        <f t="shared" si="28"/>
        <v>40836.083333333336</v>
      </c>
      <c r="U312">
        <f t="shared" si="29"/>
        <v>2011</v>
      </c>
      <c r="V312">
        <f t="shared" si="24"/>
        <v>10</v>
      </c>
    </row>
    <row r="313" spans="1:22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5"/>
        <v>104</v>
      </c>
      <c r="P313">
        <f t="shared" si="26"/>
        <v>138.8022</v>
      </c>
      <c r="Q313" s="12" t="s">
        <v>8308</v>
      </c>
      <c r="R313" t="s">
        <v>8313</v>
      </c>
      <c r="S313" s="10">
        <f t="shared" si="27"/>
        <v>40868.219814814816</v>
      </c>
      <c r="T313" s="9">
        <f t="shared" si="28"/>
        <v>40909.332638888889</v>
      </c>
      <c r="U313">
        <f t="shared" si="29"/>
        <v>2011</v>
      </c>
      <c r="V313">
        <f t="shared" si="24"/>
        <v>11</v>
      </c>
    </row>
    <row r="314" spans="1:22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5"/>
        <v>112</v>
      </c>
      <c r="P314">
        <f t="shared" si="26"/>
        <v>61.301400000000001</v>
      </c>
      <c r="Q314" s="12" t="s">
        <v>8308</v>
      </c>
      <c r="R314" t="s">
        <v>8313</v>
      </c>
      <c r="S314" s="10">
        <f t="shared" si="27"/>
        <v>41348.877685185187</v>
      </c>
      <c r="T314" s="9">
        <f t="shared" si="28"/>
        <v>41378.877685185187</v>
      </c>
      <c r="U314">
        <f t="shared" si="29"/>
        <v>2013</v>
      </c>
      <c r="V314">
        <f t="shared" si="24"/>
        <v>3</v>
      </c>
    </row>
    <row r="315" spans="1:22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5"/>
        <v>105</v>
      </c>
      <c r="P315">
        <f t="shared" si="26"/>
        <v>80.202699999999993</v>
      </c>
      <c r="Q315" s="12" t="s">
        <v>8308</v>
      </c>
      <c r="R315" t="s">
        <v>8313</v>
      </c>
      <c r="S315" s="10">
        <f t="shared" si="27"/>
        <v>40357.227939814817</v>
      </c>
      <c r="T315" s="9">
        <f t="shared" si="28"/>
        <v>40401.665972222225</v>
      </c>
      <c r="U315">
        <f t="shared" si="29"/>
        <v>2010</v>
      </c>
      <c r="V315">
        <f t="shared" si="24"/>
        <v>6</v>
      </c>
    </row>
    <row r="316" spans="1:22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5"/>
        <v>385</v>
      </c>
      <c r="P316">
        <f t="shared" si="26"/>
        <v>32.095799999999997</v>
      </c>
      <c r="Q316" s="12" t="s">
        <v>8308</v>
      </c>
      <c r="R316" t="s">
        <v>8313</v>
      </c>
      <c r="S316" s="10">
        <f t="shared" si="27"/>
        <v>41304.833194444444</v>
      </c>
      <c r="T316" s="9">
        <f t="shared" si="28"/>
        <v>41334.833194444444</v>
      </c>
      <c r="U316">
        <f t="shared" si="29"/>
        <v>2013</v>
      </c>
      <c r="V316">
        <f t="shared" si="24"/>
        <v>1</v>
      </c>
    </row>
    <row r="317" spans="1:22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5"/>
        <v>101</v>
      </c>
      <c r="P317">
        <f t="shared" si="26"/>
        <v>200.88890000000001</v>
      </c>
      <c r="Q317" s="12" t="s">
        <v>8308</v>
      </c>
      <c r="R317" t="s">
        <v>8313</v>
      </c>
      <c r="S317" s="10">
        <f t="shared" si="27"/>
        <v>41113.77238425926</v>
      </c>
      <c r="T317" s="9">
        <f t="shared" si="28"/>
        <v>41143.77238425926</v>
      </c>
      <c r="U317">
        <f t="shared" si="29"/>
        <v>2012</v>
      </c>
      <c r="V317">
        <f t="shared" si="24"/>
        <v>7</v>
      </c>
    </row>
    <row r="318" spans="1:22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5"/>
        <v>114</v>
      </c>
      <c r="P318">
        <f t="shared" si="26"/>
        <v>108.0127</v>
      </c>
      <c r="Q318" s="12" t="s">
        <v>8308</v>
      </c>
      <c r="R318" t="s">
        <v>8313</v>
      </c>
      <c r="S318" s="10">
        <f t="shared" si="27"/>
        <v>41950.923576388886</v>
      </c>
      <c r="T318" s="9">
        <f t="shared" si="28"/>
        <v>41984.207638888889</v>
      </c>
      <c r="U318">
        <f t="shared" si="29"/>
        <v>2014</v>
      </c>
      <c r="V318">
        <f t="shared" si="24"/>
        <v>11</v>
      </c>
    </row>
    <row r="319" spans="1:22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5"/>
        <v>101</v>
      </c>
      <c r="P319">
        <f t="shared" si="26"/>
        <v>95.699399999999997</v>
      </c>
      <c r="Q319" s="12" t="s">
        <v>8308</v>
      </c>
      <c r="R319" t="s">
        <v>8313</v>
      </c>
      <c r="S319" s="10">
        <f t="shared" si="27"/>
        <v>41589.676886574074</v>
      </c>
      <c r="T319" s="9">
        <f t="shared" si="28"/>
        <v>41619.676886574074</v>
      </c>
      <c r="U319">
        <f t="shared" si="29"/>
        <v>2013</v>
      </c>
      <c r="V319">
        <f t="shared" si="24"/>
        <v>11</v>
      </c>
    </row>
    <row r="320" spans="1:22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5"/>
        <v>283</v>
      </c>
      <c r="P320">
        <f t="shared" si="26"/>
        <v>49.880299999999998</v>
      </c>
      <c r="Q320" s="12" t="s">
        <v>8308</v>
      </c>
      <c r="R320" t="s">
        <v>8313</v>
      </c>
      <c r="S320" s="10">
        <f t="shared" si="27"/>
        <v>41330.038784722223</v>
      </c>
      <c r="T320" s="9">
        <f t="shared" si="28"/>
        <v>41359.997118055559</v>
      </c>
      <c r="U320">
        <f t="shared" si="29"/>
        <v>2013</v>
      </c>
      <c r="V320">
        <f t="shared" si="24"/>
        <v>2</v>
      </c>
    </row>
    <row r="321" spans="1:22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5"/>
        <v>113</v>
      </c>
      <c r="P321">
        <f t="shared" si="26"/>
        <v>110.4706</v>
      </c>
      <c r="Q321" s="12" t="s">
        <v>8308</v>
      </c>
      <c r="R321" t="s">
        <v>8313</v>
      </c>
      <c r="S321" s="10">
        <f t="shared" si="27"/>
        <v>40123.83829861111</v>
      </c>
      <c r="T321" s="9">
        <f t="shared" si="28"/>
        <v>40211.332638888889</v>
      </c>
      <c r="U321">
        <f t="shared" si="29"/>
        <v>2009</v>
      </c>
      <c r="V321">
        <f t="shared" si="24"/>
        <v>11</v>
      </c>
    </row>
    <row r="322" spans="1:22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5"/>
        <v>107</v>
      </c>
      <c r="P322">
        <f t="shared" si="26"/>
        <v>134.91139999999999</v>
      </c>
      <c r="Q322" s="12" t="s">
        <v>8308</v>
      </c>
      <c r="R322" t="s">
        <v>8313</v>
      </c>
      <c r="S322" s="10">
        <f t="shared" si="27"/>
        <v>42331.551307870366</v>
      </c>
      <c r="T322" s="9">
        <f t="shared" si="28"/>
        <v>42360.958333333328</v>
      </c>
      <c r="U322">
        <f t="shared" si="29"/>
        <v>2015</v>
      </c>
      <c r="V322">
        <f t="shared" ref="V322:V385" si="30">MONTH(S322)</f>
        <v>11</v>
      </c>
    </row>
    <row r="323" spans="1:22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31">ROUND(E323/D323*100,0)</f>
        <v>103</v>
      </c>
      <c r="P323">
        <f t="shared" ref="P323:P386" si="32">IFERROR(ROUND(E323/L323,4),"no backers")</f>
        <v>106.62309999999999</v>
      </c>
      <c r="Q323" s="12" t="s">
        <v>8308</v>
      </c>
      <c r="R323" t="s">
        <v>8313</v>
      </c>
      <c r="S323" s="10">
        <f t="shared" ref="S323:S386" si="33">(((J323/60)/60)/24)+DATE(1970,1,1)</f>
        <v>42647.446597222224</v>
      </c>
      <c r="T323" s="9">
        <f t="shared" ref="T323:T386" si="34">(((I323/60)/60)/24)+DATE(1970,1,1)</f>
        <v>42682.488263888896</v>
      </c>
      <c r="U323">
        <f t="shared" ref="U323:U386" si="35">YEAR(S323)</f>
        <v>2016</v>
      </c>
      <c r="V323">
        <f t="shared" si="30"/>
        <v>10</v>
      </c>
    </row>
    <row r="324" spans="1:22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31"/>
        <v>108</v>
      </c>
      <c r="P324">
        <f t="shared" si="32"/>
        <v>145.04300000000001</v>
      </c>
      <c r="Q324" s="12" t="s">
        <v>8308</v>
      </c>
      <c r="R324" t="s">
        <v>8313</v>
      </c>
      <c r="S324" s="10">
        <f t="shared" si="33"/>
        <v>42473.57</v>
      </c>
      <c r="T324" s="9">
        <f t="shared" si="34"/>
        <v>42503.57</v>
      </c>
      <c r="U324">
        <f t="shared" si="35"/>
        <v>2016</v>
      </c>
      <c r="V324">
        <f t="shared" si="30"/>
        <v>4</v>
      </c>
    </row>
    <row r="325" spans="1:22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31"/>
        <v>123</v>
      </c>
      <c r="P325">
        <f t="shared" si="32"/>
        <v>114.58620000000001</v>
      </c>
      <c r="Q325" s="12" t="s">
        <v>8308</v>
      </c>
      <c r="R325" t="s">
        <v>8313</v>
      </c>
      <c r="S325" s="10">
        <f t="shared" si="33"/>
        <v>42697.32136574074</v>
      </c>
      <c r="T325" s="9">
        <f t="shared" si="34"/>
        <v>42725.332638888889</v>
      </c>
      <c r="U325">
        <f t="shared" si="35"/>
        <v>2016</v>
      </c>
      <c r="V325">
        <f t="shared" si="30"/>
        <v>11</v>
      </c>
    </row>
    <row r="326" spans="1:22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31"/>
        <v>102</v>
      </c>
      <c r="P326">
        <f t="shared" si="32"/>
        <v>105.3171</v>
      </c>
      <c r="Q326" s="12" t="s">
        <v>8308</v>
      </c>
      <c r="R326" t="s">
        <v>8313</v>
      </c>
      <c r="S326" s="10">
        <f t="shared" si="33"/>
        <v>42184.626250000001</v>
      </c>
      <c r="T326" s="9">
        <f t="shared" si="34"/>
        <v>42217.626250000001</v>
      </c>
      <c r="U326">
        <f t="shared" si="35"/>
        <v>2015</v>
      </c>
      <c r="V326">
        <f t="shared" si="30"/>
        <v>6</v>
      </c>
    </row>
    <row r="327" spans="1:22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31"/>
        <v>104</v>
      </c>
      <c r="P327">
        <f t="shared" si="32"/>
        <v>70.921199999999999</v>
      </c>
      <c r="Q327" s="12" t="s">
        <v>8308</v>
      </c>
      <c r="R327" t="s">
        <v>8313</v>
      </c>
      <c r="S327" s="10">
        <f t="shared" si="33"/>
        <v>42689.187881944439</v>
      </c>
      <c r="T327" s="9">
        <f t="shared" si="34"/>
        <v>42724.187881944439</v>
      </c>
      <c r="U327">
        <f t="shared" si="35"/>
        <v>2016</v>
      </c>
      <c r="V327">
        <f t="shared" si="30"/>
        <v>11</v>
      </c>
    </row>
    <row r="328" spans="1:22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31"/>
        <v>113</v>
      </c>
      <c r="P328">
        <f t="shared" si="32"/>
        <v>147.17169999999999</v>
      </c>
      <c r="Q328" s="12" t="s">
        <v>8308</v>
      </c>
      <c r="R328" t="s">
        <v>8313</v>
      </c>
      <c r="S328" s="10">
        <f t="shared" si="33"/>
        <v>42775.314884259264</v>
      </c>
      <c r="T328" s="9">
        <f t="shared" si="34"/>
        <v>42808.956250000003</v>
      </c>
      <c r="U328">
        <f t="shared" si="35"/>
        <v>2017</v>
      </c>
      <c r="V328">
        <f t="shared" si="30"/>
        <v>2</v>
      </c>
    </row>
    <row r="329" spans="1:22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31"/>
        <v>136</v>
      </c>
      <c r="P329">
        <f t="shared" si="32"/>
        <v>160.47059999999999</v>
      </c>
      <c r="Q329" s="12" t="s">
        <v>8308</v>
      </c>
      <c r="R329" t="s">
        <v>8313</v>
      </c>
      <c r="S329" s="10">
        <f t="shared" si="33"/>
        <v>42058.235289351855</v>
      </c>
      <c r="T329" s="9">
        <f t="shared" si="34"/>
        <v>42085.333333333328</v>
      </c>
      <c r="U329">
        <f t="shared" si="35"/>
        <v>2015</v>
      </c>
      <c r="V329">
        <f t="shared" si="30"/>
        <v>2</v>
      </c>
    </row>
    <row r="330" spans="1:22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31"/>
        <v>104</v>
      </c>
      <c r="P330">
        <f t="shared" si="32"/>
        <v>156.04580000000001</v>
      </c>
      <c r="Q330" s="12" t="s">
        <v>8308</v>
      </c>
      <c r="R330" t="s">
        <v>8313</v>
      </c>
      <c r="S330" s="10">
        <f t="shared" si="33"/>
        <v>42278.946620370371</v>
      </c>
      <c r="T330" s="9">
        <f t="shared" si="34"/>
        <v>42309.166666666672</v>
      </c>
      <c r="U330">
        <f t="shared" si="35"/>
        <v>2015</v>
      </c>
      <c r="V330">
        <f t="shared" si="30"/>
        <v>10</v>
      </c>
    </row>
    <row r="331" spans="1:22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31"/>
        <v>106</v>
      </c>
      <c r="P331">
        <f t="shared" si="32"/>
        <v>63.173699999999997</v>
      </c>
      <c r="Q331" s="12" t="s">
        <v>8308</v>
      </c>
      <c r="R331" t="s">
        <v>8313</v>
      </c>
      <c r="S331" s="10">
        <f t="shared" si="33"/>
        <v>42291.46674768519</v>
      </c>
      <c r="T331" s="9">
        <f t="shared" si="34"/>
        <v>42315.166666666672</v>
      </c>
      <c r="U331">
        <f t="shared" si="35"/>
        <v>2015</v>
      </c>
      <c r="V331">
        <f t="shared" si="30"/>
        <v>10</v>
      </c>
    </row>
    <row r="332" spans="1:22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31"/>
        <v>102</v>
      </c>
      <c r="P332">
        <f t="shared" si="32"/>
        <v>104.8235</v>
      </c>
      <c r="Q332" s="12" t="s">
        <v>8308</v>
      </c>
      <c r="R332" t="s">
        <v>8313</v>
      </c>
      <c r="S332" s="10">
        <f t="shared" si="33"/>
        <v>41379.515775462962</v>
      </c>
      <c r="T332" s="9">
        <f t="shared" si="34"/>
        <v>41411.165972222225</v>
      </c>
      <c r="U332">
        <f t="shared" si="35"/>
        <v>2013</v>
      </c>
      <c r="V332">
        <f t="shared" si="30"/>
        <v>4</v>
      </c>
    </row>
    <row r="333" spans="1:22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31"/>
        <v>107</v>
      </c>
      <c r="P333">
        <f t="shared" si="32"/>
        <v>97.356200000000001</v>
      </c>
      <c r="Q333" s="12" t="s">
        <v>8308</v>
      </c>
      <c r="R333" t="s">
        <v>8313</v>
      </c>
      <c r="S333" s="10">
        <f t="shared" si="33"/>
        <v>42507.581412037034</v>
      </c>
      <c r="T333" s="9">
        <f t="shared" si="34"/>
        <v>42538.581412037034</v>
      </c>
      <c r="U333">
        <f t="shared" si="35"/>
        <v>2016</v>
      </c>
      <c r="V333">
        <f t="shared" si="30"/>
        <v>5</v>
      </c>
    </row>
    <row r="334" spans="1:22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31"/>
        <v>113</v>
      </c>
      <c r="P334">
        <f t="shared" si="32"/>
        <v>203.63059999999999</v>
      </c>
      <c r="Q334" s="12" t="s">
        <v>8308</v>
      </c>
      <c r="R334" t="s">
        <v>8313</v>
      </c>
      <c r="S334" s="10">
        <f t="shared" si="33"/>
        <v>42263.680289351847</v>
      </c>
      <c r="T334" s="9">
        <f t="shared" si="34"/>
        <v>42305.333333333328</v>
      </c>
      <c r="U334">
        <f t="shared" si="35"/>
        <v>2015</v>
      </c>
      <c r="V334">
        <f t="shared" si="30"/>
        <v>9</v>
      </c>
    </row>
    <row r="335" spans="1:22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31"/>
        <v>125</v>
      </c>
      <c r="P335">
        <f t="shared" si="32"/>
        <v>188.31200000000001</v>
      </c>
      <c r="Q335" s="12" t="s">
        <v>8308</v>
      </c>
      <c r="R335" t="s">
        <v>8313</v>
      </c>
      <c r="S335" s="10">
        <f t="shared" si="33"/>
        <v>42437.636469907404</v>
      </c>
      <c r="T335" s="9">
        <f t="shared" si="34"/>
        <v>42467.59480324074</v>
      </c>
      <c r="U335">
        <f t="shared" si="35"/>
        <v>2016</v>
      </c>
      <c r="V335">
        <f t="shared" si="30"/>
        <v>3</v>
      </c>
    </row>
    <row r="336" spans="1:22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31"/>
        <v>101</v>
      </c>
      <c r="P336">
        <f t="shared" si="32"/>
        <v>146.65219999999999</v>
      </c>
      <c r="Q336" s="12" t="s">
        <v>8308</v>
      </c>
      <c r="R336" t="s">
        <v>8313</v>
      </c>
      <c r="S336" s="10">
        <f t="shared" si="33"/>
        <v>42101.682372685187</v>
      </c>
      <c r="T336" s="9">
        <f t="shared" si="34"/>
        <v>42139.791666666672</v>
      </c>
      <c r="U336">
        <f t="shared" si="35"/>
        <v>2015</v>
      </c>
      <c r="V336">
        <f t="shared" si="30"/>
        <v>4</v>
      </c>
    </row>
    <row r="337" spans="1:22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31"/>
        <v>103</v>
      </c>
      <c r="P337">
        <f t="shared" si="32"/>
        <v>109.1875</v>
      </c>
      <c r="Q337" s="12" t="s">
        <v>8308</v>
      </c>
      <c r="R337" t="s">
        <v>8313</v>
      </c>
      <c r="S337" s="10">
        <f t="shared" si="33"/>
        <v>42101.737442129626</v>
      </c>
      <c r="T337" s="9">
        <f t="shared" si="34"/>
        <v>42132.916666666672</v>
      </c>
      <c r="U337">
        <f t="shared" si="35"/>
        <v>2015</v>
      </c>
      <c r="V337">
        <f t="shared" si="30"/>
        <v>4</v>
      </c>
    </row>
    <row r="338" spans="1:22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31"/>
        <v>117</v>
      </c>
      <c r="P338">
        <f t="shared" si="32"/>
        <v>59.249000000000002</v>
      </c>
      <c r="Q338" s="12" t="s">
        <v>8308</v>
      </c>
      <c r="R338" t="s">
        <v>8313</v>
      </c>
      <c r="S338" s="10">
        <f t="shared" si="33"/>
        <v>42291.596273148149</v>
      </c>
      <c r="T338" s="9">
        <f t="shared" si="34"/>
        <v>42321.637939814813</v>
      </c>
      <c r="U338">
        <f t="shared" si="35"/>
        <v>2015</v>
      </c>
      <c r="V338">
        <f t="shared" si="30"/>
        <v>10</v>
      </c>
    </row>
    <row r="339" spans="1:22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31"/>
        <v>101</v>
      </c>
      <c r="P339">
        <f t="shared" si="32"/>
        <v>97.904799999999994</v>
      </c>
      <c r="Q339" s="12" t="s">
        <v>8308</v>
      </c>
      <c r="R339" t="s">
        <v>8313</v>
      </c>
      <c r="S339" s="10">
        <f t="shared" si="33"/>
        <v>42047.128564814819</v>
      </c>
      <c r="T339" s="9">
        <f t="shared" si="34"/>
        <v>42077.086898148147</v>
      </c>
      <c r="U339">
        <f t="shared" si="35"/>
        <v>2015</v>
      </c>
      <c r="V339">
        <f t="shared" si="30"/>
        <v>2</v>
      </c>
    </row>
    <row r="340" spans="1:22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31"/>
        <v>110</v>
      </c>
      <c r="P340">
        <f t="shared" si="32"/>
        <v>70.000200000000007</v>
      </c>
      <c r="Q340" s="12" t="s">
        <v>8308</v>
      </c>
      <c r="R340" t="s">
        <v>8313</v>
      </c>
      <c r="S340" s="10">
        <f t="shared" si="33"/>
        <v>42559.755671296298</v>
      </c>
      <c r="T340" s="9">
        <f t="shared" si="34"/>
        <v>42616.041666666672</v>
      </c>
      <c r="U340">
        <f t="shared" si="35"/>
        <v>2016</v>
      </c>
      <c r="V340">
        <f t="shared" si="30"/>
        <v>7</v>
      </c>
    </row>
    <row r="341" spans="1:22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31"/>
        <v>108</v>
      </c>
      <c r="P341">
        <f t="shared" si="32"/>
        <v>72.865200000000002</v>
      </c>
      <c r="Q341" s="12" t="s">
        <v>8308</v>
      </c>
      <c r="R341" t="s">
        <v>8313</v>
      </c>
      <c r="S341" s="10">
        <f t="shared" si="33"/>
        <v>42093.760046296295</v>
      </c>
      <c r="T341" s="9">
        <f t="shared" si="34"/>
        <v>42123.760046296295</v>
      </c>
      <c r="U341">
        <f t="shared" si="35"/>
        <v>2015</v>
      </c>
      <c r="V341">
        <f t="shared" si="30"/>
        <v>3</v>
      </c>
    </row>
    <row r="342" spans="1:22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31"/>
        <v>125</v>
      </c>
      <c r="P342">
        <f t="shared" si="32"/>
        <v>146.34780000000001</v>
      </c>
      <c r="Q342" s="12" t="s">
        <v>8308</v>
      </c>
      <c r="R342" t="s">
        <v>8313</v>
      </c>
      <c r="S342" s="10">
        <f t="shared" si="33"/>
        <v>42772.669062500005</v>
      </c>
      <c r="T342" s="9">
        <f t="shared" si="34"/>
        <v>42802.875</v>
      </c>
      <c r="U342">
        <f t="shared" si="35"/>
        <v>2017</v>
      </c>
      <c r="V342">
        <f t="shared" si="30"/>
        <v>2</v>
      </c>
    </row>
    <row r="343" spans="1:22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31"/>
        <v>107</v>
      </c>
      <c r="P343">
        <f t="shared" si="32"/>
        <v>67.909099999999995</v>
      </c>
      <c r="Q343" s="12" t="s">
        <v>8308</v>
      </c>
      <c r="R343" t="s">
        <v>8313</v>
      </c>
      <c r="S343" s="10">
        <f t="shared" si="33"/>
        <v>41894.879606481481</v>
      </c>
      <c r="T343" s="9">
        <f t="shared" si="34"/>
        <v>41913.165972222225</v>
      </c>
      <c r="U343">
        <f t="shared" si="35"/>
        <v>2014</v>
      </c>
      <c r="V343">
        <f t="shared" si="30"/>
        <v>9</v>
      </c>
    </row>
    <row r="344" spans="1:22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31"/>
        <v>100</v>
      </c>
      <c r="P344">
        <f t="shared" si="32"/>
        <v>169.85079999999999</v>
      </c>
      <c r="Q344" s="12" t="s">
        <v>8308</v>
      </c>
      <c r="R344" t="s">
        <v>8313</v>
      </c>
      <c r="S344" s="10">
        <f t="shared" si="33"/>
        <v>42459.780844907407</v>
      </c>
      <c r="T344" s="9">
        <f t="shared" si="34"/>
        <v>42489.780844907407</v>
      </c>
      <c r="U344">
        <f t="shared" si="35"/>
        <v>2016</v>
      </c>
      <c r="V344">
        <f t="shared" si="30"/>
        <v>3</v>
      </c>
    </row>
    <row r="345" spans="1:22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31"/>
        <v>102</v>
      </c>
      <c r="P345">
        <f t="shared" si="32"/>
        <v>58.4133</v>
      </c>
      <c r="Q345" s="12" t="s">
        <v>8308</v>
      </c>
      <c r="R345" t="s">
        <v>8313</v>
      </c>
      <c r="S345" s="10">
        <f t="shared" si="33"/>
        <v>41926.73778935185</v>
      </c>
      <c r="T345" s="9">
        <f t="shared" si="34"/>
        <v>41957.125</v>
      </c>
      <c r="U345">
        <f t="shared" si="35"/>
        <v>2014</v>
      </c>
      <c r="V345">
        <f t="shared" si="30"/>
        <v>10</v>
      </c>
    </row>
    <row r="346" spans="1:22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31"/>
        <v>102</v>
      </c>
      <c r="P346">
        <f t="shared" si="32"/>
        <v>119.99299999999999</v>
      </c>
      <c r="Q346" s="12" t="s">
        <v>8308</v>
      </c>
      <c r="R346" t="s">
        <v>8313</v>
      </c>
      <c r="S346" s="10">
        <f t="shared" si="33"/>
        <v>42111.970995370371</v>
      </c>
      <c r="T346" s="9">
        <f t="shared" si="34"/>
        <v>42156.097222222219</v>
      </c>
      <c r="U346">
        <f t="shared" si="35"/>
        <v>2015</v>
      </c>
      <c r="V346">
        <f t="shared" si="30"/>
        <v>4</v>
      </c>
    </row>
    <row r="347" spans="1:22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31"/>
        <v>123</v>
      </c>
      <c r="P347">
        <f t="shared" si="32"/>
        <v>99.860299999999995</v>
      </c>
      <c r="Q347" s="12" t="s">
        <v>8308</v>
      </c>
      <c r="R347" t="s">
        <v>8313</v>
      </c>
      <c r="S347" s="10">
        <f t="shared" si="33"/>
        <v>42114.944328703699</v>
      </c>
      <c r="T347" s="9">
        <f t="shared" si="34"/>
        <v>42144.944328703699</v>
      </c>
      <c r="U347">
        <f t="shared" si="35"/>
        <v>2015</v>
      </c>
      <c r="V347">
        <f t="shared" si="30"/>
        <v>4</v>
      </c>
    </row>
    <row r="348" spans="1:22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31"/>
        <v>170</v>
      </c>
      <c r="P348">
        <f t="shared" si="32"/>
        <v>90.579099999999997</v>
      </c>
      <c r="Q348" s="12" t="s">
        <v>8308</v>
      </c>
      <c r="R348" t="s">
        <v>8313</v>
      </c>
      <c r="S348" s="10">
        <f t="shared" si="33"/>
        <v>42261.500243055561</v>
      </c>
      <c r="T348" s="9">
        <f t="shared" si="34"/>
        <v>42291.500243055561</v>
      </c>
      <c r="U348">
        <f t="shared" si="35"/>
        <v>2015</v>
      </c>
      <c r="V348">
        <f t="shared" si="30"/>
        <v>9</v>
      </c>
    </row>
    <row r="349" spans="1:22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31"/>
        <v>112</v>
      </c>
      <c r="P349">
        <f t="shared" si="32"/>
        <v>117.7736</v>
      </c>
      <c r="Q349" s="12" t="s">
        <v>8308</v>
      </c>
      <c r="R349" t="s">
        <v>8313</v>
      </c>
      <c r="S349" s="10">
        <f t="shared" si="33"/>
        <v>42292.495474537034</v>
      </c>
      <c r="T349" s="9">
        <f t="shared" si="34"/>
        <v>42322.537141203706</v>
      </c>
      <c r="U349">
        <f t="shared" si="35"/>
        <v>2015</v>
      </c>
      <c r="V349">
        <f t="shared" si="30"/>
        <v>10</v>
      </c>
    </row>
    <row r="350" spans="1:22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31"/>
        <v>103</v>
      </c>
      <c r="P350">
        <f t="shared" si="32"/>
        <v>86.554599999999994</v>
      </c>
      <c r="Q350" s="12" t="s">
        <v>8308</v>
      </c>
      <c r="R350" t="s">
        <v>8313</v>
      </c>
      <c r="S350" s="10">
        <f t="shared" si="33"/>
        <v>42207.58699074074</v>
      </c>
      <c r="T350" s="9">
        <f t="shared" si="34"/>
        <v>42237.58699074074</v>
      </c>
      <c r="U350">
        <f t="shared" si="35"/>
        <v>2015</v>
      </c>
      <c r="V350">
        <f t="shared" si="30"/>
        <v>7</v>
      </c>
    </row>
    <row r="351" spans="1:22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31"/>
        <v>107</v>
      </c>
      <c r="P351">
        <f t="shared" si="32"/>
        <v>71.899299999999997</v>
      </c>
      <c r="Q351" s="12" t="s">
        <v>8308</v>
      </c>
      <c r="R351" t="s">
        <v>8313</v>
      </c>
      <c r="S351" s="10">
        <f t="shared" si="33"/>
        <v>42760.498935185184</v>
      </c>
      <c r="T351" s="9">
        <f t="shared" si="34"/>
        <v>42790.498935185184</v>
      </c>
      <c r="U351">
        <f t="shared" si="35"/>
        <v>2017</v>
      </c>
      <c r="V351">
        <f t="shared" si="30"/>
        <v>1</v>
      </c>
    </row>
    <row r="352" spans="1:22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31"/>
        <v>115</v>
      </c>
      <c r="P352">
        <f t="shared" si="32"/>
        <v>129.81899999999999</v>
      </c>
      <c r="Q352" s="12" t="s">
        <v>8308</v>
      </c>
      <c r="R352" t="s">
        <v>8313</v>
      </c>
      <c r="S352" s="10">
        <f t="shared" si="33"/>
        <v>42586.066076388888</v>
      </c>
      <c r="T352" s="9">
        <f t="shared" si="34"/>
        <v>42624.165972222225</v>
      </c>
      <c r="U352">
        <f t="shared" si="35"/>
        <v>2016</v>
      </c>
      <c r="V352">
        <f t="shared" si="30"/>
        <v>8</v>
      </c>
    </row>
    <row r="353" spans="1:22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31"/>
        <v>127</v>
      </c>
      <c r="P353">
        <f t="shared" si="32"/>
        <v>44.9129</v>
      </c>
      <c r="Q353" s="12" t="s">
        <v>8308</v>
      </c>
      <c r="R353" t="s">
        <v>8313</v>
      </c>
      <c r="S353" s="10">
        <f t="shared" si="33"/>
        <v>42427.964745370366</v>
      </c>
      <c r="T353" s="9">
        <f t="shared" si="34"/>
        <v>42467.923078703709</v>
      </c>
      <c r="U353">
        <f t="shared" si="35"/>
        <v>2016</v>
      </c>
      <c r="V353">
        <f t="shared" si="30"/>
        <v>2</v>
      </c>
    </row>
    <row r="354" spans="1:22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31"/>
        <v>117</v>
      </c>
      <c r="P354">
        <f t="shared" si="32"/>
        <v>40.755200000000002</v>
      </c>
      <c r="Q354" s="12" t="s">
        <v>8308</v>
      </c>
      <c r="R354" t="s">
        <v>8313</v>
      </c>
      <c r="S354" s="10">
        <f t="shared" si="33"/>
        <v>41890.167453703703</v>
      </c>
      <c r="T354" s="9">
        <f t="shared" si="34"/>
        <v>41920.167453703703</v>
      </c>
      <c r="U354">
        <f t="shared" si="35"/>
        <v>2014</v>
      </c>
      <c r="V354">
        <f t="shared" si="30"/>
        <v>9</v>
      </c>
    </row>
    <row r="355" spans="1:22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31"/>
        <v>109</v>
      </c>
      <c r="P355">
        <f t="shared" si="32"/>
        <v>103.5239</v>
      </c>
      <c r="Q355" s="12" t="s">
        <v>8308</v>
      </c>
      <c r="R355" t="s">
        <v>8313</v>
      </c>
      <c r="S355" s="10">
        <f t="shared" si="33"/>
        <v>42297.791886574079</v>
      </c>
      <c r="T355" s="9">
        <f t="shared" si="34"/>
        <v>42327.833553240736</v>
      </c>
      <c r="U355">
        <f t="shared" si="35"/>
        <v>2015</v>
      </c>
      <c r="V355">
        <f t="shared" si="30"/>
        <v>10</v>
      </c>
    </row>
    <row r="356" spans="1:22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31"/>
        <v>104</v>
      </c>
      <c r="P356">
        <f t="shared" si="32"/>
        <v>125.4483</v>
      </c>
      <c r="Q356" s="12" t="s">
        <v>8308</v>
      </c>
      <c r="R356" t="s">
        <v>8313</v>
      </c>
      <c r="S356" s="10">
        <f t="shared" si="33"/>
        <v>42438.827789351853</v>
      </c>
      <c r="T356" s="9">
        <f t="shared" si="34"/>
        <v>42468.786122685182</v>
      </c>
      <c r="U356">
        <f t="shared" si="35"/>
        <v>2016</v>
      </c>
      <c r="V356">
        <f t="shared" si="30"/>
        <v>3</v>
      </c>
    </row>
    <row r="357" spans="1:22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31"/>
        <v>116</v>
      </c>
      <c r="P357">
        <f t="shared" si="32"/>
        <v>246.6061</v>
      </c>
      <c r="Q357" s="12" t="s">
        <v>8308</v>
      </c>
      <c r="R357" t="s">
        <v>8313</v>
      </c>
      <c r="S357" s="10">
        <f t="shared" si="33"/>
        <v>41943.293912037036</v>
      </c>
      <c r="T357" s="9">
        <f t="shared" si="34"/>
        <v>41974.3355787037</v>
      </c>
      <c r="U357">
        <f t="shared" si="35"/>
        <v>2014</v>
      </c>
      <c r="V357">
        <f t="shared" si="30"/>
        <v>10</v>
      </c>
    </row>
    <row r="358" spans="1:22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31"/>
        <v>103</v>
      </c>
      <c r="P358">
        <f t="shared" si="32"/>
        <v>79.401300000000006</v>
      </c>
      <c r="Q358" s="12" t="s">
        <v>8308</v>
      </c>
      <c r="R358" t="s">
        <v>8313</v>
      </c>
      <c r="S358" s="10">
        <f t="shared" si="33"/>
        <v>42415.803159722222</v>
      </c>
      <c r="T358" s="9">
        <f t="shared" si="34"/>
        <v>42445.761493055557</v>
      </c>
      <c r="U358">
        <f t="shared" si="35"/>
        <v>2016</v>
      </c>
      <c r="V358">
        <f t="shared" si="30"/>
        <v>2</v>
      </c>
    </row>
    <row r="359" spans="1:22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31"/>
        <v>174</v>
      </c>
      <c r="P359">
        <f t="shared" si="32"/>
        <v>86.138599999999997</v>
      </c>
      <c r="Q359" s="12" t="s">
        <v>8308</v>
      </c>
      <c r="R359" t="s">
        <v>8313</v>
      </c>
      <c r="S359" s="10">
        <f t="shared" si="33"/>
        <v>42078.222187499996</v>
      </c>
      <c r="T359" s="9">
        <f t="shared" si="34"/>
        <v>42118.222187499996</v>
      </c>
      <c r="U359">
        <f t="shared" si="35"/>
        <v>2015</v>
      </c>
      <c r="V359">
        <f t="shared" si="30"/>
        <v>3</v>
      </c>
    </row>
    <row r="360" spans="1:22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31"/>
        <v>103</v>
      </c>
      <c r="P360">
        <f t="shared" si="32"/>
        <v>193.0487</v>
      </c>
      <c r="Q360" s="12" t="s">
        <v>8308</v>
      </c>
      <c r="R360" t="s">
        <v>8313</v>
      </c>
      <c r="S360" s="10">
        <f t="shared" si="33"/>
        <v>42507.860196759255</v>
      </c>
      <c r="T360" s="9">
        <f t="shared" si="34"/>
        <v>42536.625</v>
      </c>
      <c r="U360">
        <f t="shared" si="35"/>
        <v>2016</v>
      </c>
      <c r="V360">
        <f t="shared" si="30"/>
        <v>5</v>
      </c>
    </row>
    <row r="361" spans="1:22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31"/>
        <v>105</v>
      </c>
      <c r="P361">
        <f t="shared" si="32"/>
        <v>84.023200000000003</v>
      </c>
      <c r="Q361" s="12" t="s">
        <v>8308</v>
      </c>
      <c r="R361" t="s">
        <v>8313</v>
      </c>
      <c r="S361" s="10">
        <f t="shared" si="33"/>
        <v>41935.070486111108</v>
      </c>
      <c r="T361" s="9">
        <f t="shared" si="34"/>
        <v>41957.216666666667</v>
      </c>
      <c r="U361">
        <f t="shared" si="35"/>
        <v>2014</v>
      </c>
      <c r="V361">
        <f t="shared" si="30"/>
        <v>10</v>
      </c>
    </row>
    <row r="362" spans="1:22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31"/>
        <v>101</v>
      </c>
      <c r="P362">
        <f t="shared" si="32"/>
        <v>139.82759999999999</v>
      </c>
      <c r="Q362" s="12" t="s">
        <v>8308</v>
      </c>
      <c r="R362" t="s">
        <v>8313</v>
      </c>
      <c r="S362" s="10">
        <f t="shared" si="33"/>
        <v>42163.897916666669</v>
      </c>
      <c r="T362" s="9">
        <f t="shared" si="34"/>
        <v>42208.132638888885</v>
      </c>
      <c r="U362">
        <f t="shared" si="35"/>
        <v>2015</v>
      </c>
      <c r="V362">
        <f t="shared" si="30"/>
        <v>6</v>
      </c>
    </row>
    <row r="363" spans="1:22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31"/>
        <v>111</v>
      </c>
      <c r="P363">
        <f t="shared" si="32"/>
        <v>109.8219</v>
      </c>
      <c r="Q363" s="12" t="s">
        <v>8308</v>
      </c>
      <c r="R363" t="s">
        <v>8313</v>
      </c>
      <c r="S363" s="10">
        <f t="shared" si="33"/>
        <v>41936.001226851848</v>
      </c>
      <c r="T363" s="9">
        <f t="shared" si="34"/>
        <v>41966.042893518519</v>
      </c>
      <c r="U363">
        <f t="shared" si="35"/>
        <v>2014</v>
      </c>
      <c r="V363">
        <f t="shared" si="30"/>
        <v>10</v>
      </c>
    </row>
    <row r="364" spans="1:22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31"/>
        <v>124</v>
      </c>
      <c r="P364">
        <f t="shared" si="32"/>
        <v>139.53489999999999</v>
      </c>
      <c r="Q364" s="12" t="s">
        <v>8308</v>
      </c>
      <c r="R364" t="s">
        <v>8313</v>
      </c>
      <c r="S364" s="10">
        <f t="shared" si="33"/>
        <v>41837.210543981484</v>
      </c>
      <c r="T364" s="9">
        <f t="shared" si="34"/>
        <v>41859</v>
      </c>
      <c r="U364">
        <f t="shared" si="35"/>
        <v>2014</v>
      </c>
      <c r="V364">
        <f t="shared" si="30"/>
        <v>7</v>
      </c>
    </row>
    <row r="365" spans="1:22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31"/>
        <v>101</v>
      </c>
      <c r="P365">
        <f t="shared" si="32"/>
        <v>347.84620000000001</v>
      </c>
      <c r="Q365" s="12" t="s">
        <v>8308</v>
      </c>
      <c r="R365" t="s">
        <v>8313</v>
      </c>
      <c r="S365" s="10">
        <f t="shared" si="33"/>
        <v>40255.744629629626</v>
      </c>
      <c r="T365" s="9">
        <f t="shared" si="34"/>
        <v>40300.806944444441</v>
      </c>
      <c r="U365">
        <f t="shared" si="35"/>
        <v>2010</v>
      </c>
      <c r="V365">
        <f t="shared" si="30"/>
        <v>3</v>
      </c>
    </row>
    <row r="366" spans="1:22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31"/>
        <v>110</v>
      </c>
      <c r="P366">
        <f t="shared" si="32"/>
        <v>68.241600000000005</v>
      </c>
      <c r="Q366" s="12" t="s">
        <v>8308</v>
      </c>
      <c r="R366" t="s">
        <v>8313</v>
      </c>
      <c r="S366" s="10">
        <f t="shared" si="33"/>
        <v>41780.859629629631</v>
      </c>
      <c r="T366" s="9">
        <f t="shared" si="34"/>
        <v>41811.165972222225</v>
      </c>
      <c r="U366">
        <f t="shared" si="35"/>
        <v>2014</v>
      </c>
      <c r="V366">
        <f t="shared" si="30"/>
        <v>5</v>
      </c>
    </row>
    <row r="367" spans="1:22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31"/>
        <v>104</v>
      </c>
      <c r="P367">
        <f t="shared" si="32"/>
        <v>239.9385</v>
      </c>
      <c r="Q367" s="12" t="s">
        <v>8308</v>
      </c>
      <c r="R367" t="s">
        <v>8313</v>
      </c>
      <c r="S367" s="10">
        <f t="shared" si="33"/>
        <v>41668.606469907405</v>
      </c>
      <c r="T367" s="9">
        <f t="shared" si="34"/>
        <v>41698.606469907405</v>
      </c>
      <c r="U367">
        <f t="shared" si="35"/>
        <v>2014</v>
      </c>
      <c r="V367">
        <f t="shared" si="30"/>
        <v>1</v>
      </c>
    </row>
    <row r="368" spans="1:22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31"/>
        <v>101</v>
      </c>
      <c r="P368">
        <f t="shared" si="32"/>
        <v>287.3134</v>
      </c>
      <c r="Q368" s="12" t="s">
        <v>8308</v>
      </c>
      <c r="R368" t="s">
        <v>8313</v>
      </c>
      <c r="S368" s="10">
        <f t="shared" si="33"/>
        <v>41019.793032407404</v>
      </c>
      <c r="T368" s="9">
        <f t="shared" si="34"/>
        <v>41049.793032407404</v>
      </c>
      <c r="U368">
        <f t="shared" si="35"/>
        <v>2012</v>
      </c>
      <c r="V368">
        <f t="shared" si="30"/>
        <v>4</v>
      </c>
    </row>
    <row r="369" spans="1:22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31"/>
        <v>103</v>
      </c>
      <c r="P369">
        <f t="shared" si="32"/>
        <v>86.848799999999997</v>
      </c>
      <c r="Q369" s="12" t="s">
        <v>8308</v>
      </c>
      <c r="R369" t="s">
        <v>8313</v>
      </c>
      <c r="S369" s="10">
        <f t="shared" si="33"/>
        <v>41355.577291666668</v>
      </c>
      <c r="T369" s="9">
        <f t="shared" si="34"/>
        <v>41395.207638888889</v>
      </c>
      <c r="U369">
        <f t="shared" si="35"/>
        <v>2013</v>
      </c>
      <c r="V369">
        <f t="shared" si="30"/>
        <v>3</v>
      </c>
    </row>
    <row r="370" spans="1:22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31"/>
        <v>104</v>
      </c>
      <c r="P370">
        <f t="shared" si="32"/>
        <v>81.849100000000007</v>
      </c>
      <c r="Q370" s="12" t="s">
        <v>8308</v>
      </c>
      <c r="R370" t="s">
        <v>8313</v>
      </c>
      <c r="S370" s="10">
        <f t="shared" si="33"/>
        <v>42043.605578703704</v>
      </c>
      <c r="T370" s="9">
        <f t="shared" si="34"/>
        <v>42078.563912037032</v>
      </c>
      <c r="U370">
        <f t="shared" si="35"/>
        <v>2015</v>
      </c>
      <c r="V370">
        <f t="shared" si="30"/>
        <v>2</v>
      </c>
    </row>
    <row r="371" spans="1:22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31"/>
        <v>110</v>
      </c>
      <c r="P371">
        <f t="shared" si="32"/>
        <v>42.875</v>
      </c>
      <c r="Q371" s="12" t="s">
        <v>8308</v>
      </c>
      <c r="R371" t="s">
        <v>8313</v>
      </c>
      <c r="S371" s="10">
        <f t="shared" si="33"/>
        <v>40893.551724537036</v>
      </c>
      <c r="T371" s="9">
        <f t="shared" si="34"/>
        <v>40923.551724537036</v>
      </c>
      <c r="U371">
        <f t="shared" si="35"/>
        <v>2011</v>
      </c>
      <c r="V371">
        <f t="shared" si="30"/>
        <v>12</v>
      </c>
    </row>
    <row r="372" spans="1:22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31"/>
        <v>122</v>
      </c>
      <c r="P372">
        <f t="shared" si="32"/>
        <v>709.41859999999997</v>
      </c>
      <c r="Q372" s="12" t="s">
        <v>8308</v>
      </c>
      <c r="R372" t="s">
        <v>8313</v>
      </c>
      <c r="S372" s="10">
        <f t="shared" si="33"/>
        <v>42711.795138888891</v>
      </c>
      <c r="T372" s="9">
        <f t="shared" si="34"/>
        <v>42741.795138888891</v>
      </c>
      <c r="U372">
        <f t="shared" si="35"/>
        <v>2016</v>
      </c>
      <c r="V372">
        <f t="shared" si="30"/>
        <v>12</v>
      </c>
    </row>
    <row r="373" spans="1:22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31"/>
        <v>114</v>
      </c>
      <c r="P373">
        <f t="shared" si="32"/>
        <v>161.2552</v>
      </c>
      <c r="Q373" s="12" t="s">
        <v>8308</v>
      </c>
      <c r="R373" t="s">
        <v>8313</v>
      </c>
      <c r="S373" s="10">
        <f t="shared" si="33"/>
        <v>41261.767812500002</v>
      </c>
      <c r="T373" s="9">
        <f t="shared" si="34"/>
        <v>41306.767812500002</v>
      </c>
      <c r="U373">
        <f t="shared" si="35"/>
        <v>2012</v>
      </c>
      <c r="V373">
        <f t="shared" si="30"/>
        <v>12</v>
      </c>
    </row>
    <row r="374" spans="1:22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31"/>
        <v>125</v>
      </c>
      <c r="P374">
        <f t="shared" si="32"/>
        <v>41.777799999999999</v>
      </c>
      <c r="Q374" s="12" t="s">
        <v>8308</v>
      </c>
      <c r="R374" t="s">
        <v>8313</v>
      </c>
      <c r="S374" s="10">
        <f t="shared" si="33"/>
        <v>42425.576898148152</v>
      </c>
      <c r="T374" s="9">
        <f t="shared" si="34"/>
        <v>42465.666666666672</v>
      </c>
      <c r="U374">
        <f t="shared" si="35"/>
        <v>2016</v>
      </c>
      <c r="V374">
        <f t="shared" si="30"/>
        <v>2</v>
      </c>
    </row>
    <row r="375" spans="1:22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31"/>
        <v>107</v>
      </c>
      <c r="P375">
        <f t="shared" si="32"/>
        <v>89.887600000000006</v>
      </c>
      <c r="Q375" s="12" t="s">
        <v>8308</v>
      </c>
      <c r="R375" t="s">
        <v>8313</v>
      </c>
      <c r="S375" s="10">
        <f t="shared" si="33"/>
        <v>41078.91201388889</v>
      </c>
      <c r="T375" s="9">
        <f t="shared" si="34"/>
        <v>41108.91201388889</v>
      </c>
      <c r="U375">
        <f t="shared" si="35"/>
        <v>2012</v>
      </c>
      <c r="V375">
        <f t="shared" si="30"/>
        <v>6</v>
      </c>
    </row>
    <row r="376" spans="1:22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31"/>
        <v>131</v>
      </c>
      <c r="P376">
        <f t="shared" si="32"/>
        <v>45.051699999999997</v>
      </c>
      <c r="Q376" s="12" t="s">
        <v>8308</v>
      </c>
      <c r="R376" t="s">
        <v>8313</v>
      </c>
      <c r="S376" s="10">
        <f t="shared" si="33"/>
        <v>40757.889247685183</v>
      </c>
      <c r="T376" s="9">
        <f t="shared" si="34"/>
        <v>40802.889247685183</v>
      </c>
      <c r="U376">
        <f t="shared" si="35"/>
        <v>2011</v>
      </c>
      <c r="V376">
        <f t="shared" si="30"/>
        <v>8</v>
      </c>
    </row>
    <row r="377" spans="1:22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31"/>
        <v>120</v>
      </c>
      <c r="P377">
        <f t="shared" si="32"/>
        <v>42.857100000000003</v>
      </c>
      <c r="Q377" s="12" t="s">
        <v>8308</v>
      </c>
      <c r="R377" t="s">
        <v>8313</v>
      </c>
      <c r="S377" s="10">
        <f t="shared" si="33"/>
        <v>41657.985081018516</v>
      </c>
      <c r="T377" s="9">
        <f t="shared" si="34"/>
        <v>41699.720833333333</v>
      </c>
      <c r="U377">
        <f t="shared" si="35"/>
        <v>2014</v>
      </c>
      <c r="V377">
        <f t="shared" si="30"/>
        <v>1</v>
      </c>
    </row>
    <row r="378" spans="1:22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31"/>
        <v>106</v>
      </c>
      <c r="P378">
        <f t="shared" si="32"/>
        <v>54.083300000000001</v>
      </c>
      <c r="Q378" s="12" t="s">
        <v>8308</v>
      </c>
      <c r="R378" t="s">
        <v>8313</v>
      </c>
      <c r="S378" s="10">
        <f t="shared" si="33"/>
        <v>42576.452731481477</v>
      </c>
      <c r="T378" s="9">
        <f t="shared" si="34"/>
        <v>42607.452731481477</v>
      </c>
      <c r="U378">
        <f t="shared" si="35"/>
        <v>2016</v>
      </c>
      <c r="V378">
        <f t="shared" si="30"/>
        <v>7</v>
      </c>
    </row>
    <row r="379" spans="1:22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31"/>
        <v>114</v>
      </c>
      <c r="P379">
        <f t="shared" si="32"/>
        <v>103.218</v>
      </c>
      <c r="Q379" s="12" t="s">
        <v>8308</v>
      </c>
      <c r="R379" t="s">
        <v>8313</v>
      </c>
      <c r="S379" s="10">
        <f t="shared" si="33"/>
        <v>42292.250787037032</v>
      </c>
      <c r="T379" s="9">
        <f t="shared" si="34"/>
        <v>42322.292361111111</v>
      </c>
      <c r="U379">
        <f t="shared" si="35"/>
        <v>2015</v>
      </c>
      <c r="V379">
        <f t="shared" si="30"/>
        <v>10</v>
      </c>
    </row>
    <row r="380" spans="1:22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31"/>
        <v>112</v>
      </c>
      <c r="P380">
        <f t="shared" si="32"/>
        <v>40.397599999999997</v>
      </c>
      <c r="Q380" s="12" t="s">
        <v>8308</v>
      </c>
      <c r="R380" t="s">
        <v>8313</v>
      </c>
      <c r="S380" s="10">
        <f t="shared" si="33"/>
        <v>42370.571851851855</v>
      </c>
      <c r="T380" s="9">
        <f t="shared" si="34"/>
        <v>42394.994444444441</v>
      </c>
      <c r="U380">
        <f t="shared" si="35"/>
        <v>2016</v>
      </c>
      <c r="V380">
        <f t="shared" si="30"/>
        <v>1</v>
      </c>
    </row>
    <row r="381" spans="1:22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31"/>
        <v>116</v>
      </c>
      <c r="P381">
        <f t="shared" si="32"/>
        <v>116.8591</v>
      </c>
      <c r="Q381" s="12" t="s">
        <v>8308</v>
      </c>
      <c r="R381" t="s">
        <v>8313</v>
      </c>
      <c r="S381" s="10">
        <f t="shared" si="33"/>
        <v>40987.688333333332</v>
      </c>
      <c r="T381" s="9">
        <f t="shared" si="34"/>
        <v>41032.688333333332</v>
      </c>
      <c r="U381">
        <f t="shared" si="35"/>
        <v>2012</v>
      </c>
      <c r="V381">
        <f t="shared" si="30"/>
        <v>3</v>
      </c>
    </row>
    <row r="382" spans="1:22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31"/>
        <v>142</v>
      </c>
      <c r="P382">
        <f t="shared" si="32"/>
        <v>115.5102</v>
      </c>
      <c r="Q382" s="12" t="s">
        <v>8308</v>
      </c>
      <c r="R382" t="s">
        <v>8313</v>
      </c>
      <c r="S382" s="10">
        <f t="shared" si="33"/>
        <v>42367.719814814816</v>
      </c>
      <c r="T382" s="9">
        <f t="shared" si="34"/>
        <v>42392.719814814816</v>
      </c>
      <c r="U382">
        <f t="shared" si="35"/>
        <v>2015</v>
      </c>
      <c r="V382">
        <f t="shared" si="30"/>
        <v>12</v>
      </c>
    </row>
    <row r="383" spans="1:22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31"/>
        <v>105</v>
      </c>
      <c r="P383">
        <f t="shared" si="32"/>
        <v>104.31270000000001</v>
      </c>
      <c r="Q383" s="12" t="s">
        <v>8308</v>
      </c>
      <c r="R383" t="s">
        <v>8313</v>
      </c>
      <c r="S383" s="10">
        <f t="shared" si="33"/>
        <v>41085.698113425926</v>
      </c>
      <c r="T383" s="9">
        <f t="shared" si="34"/>
        <v>41120.208333333336</v>
      </c>
      <c r="U383">
        <f t="shared" si="35"/>
        <v>2012</v>
      </c>
      <c r="V383">
        <f t="shared" si="30"/>
        <v>6</v>
      </c>
    </row>
    <row r="384" spans="1:22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31"/>
        <v>256</v>
      </c>
      <c r="P384">
        <f t="shared" si="32"/>
        <v>69.7727</v>
      </c>
      <c r="Q384" s="12" t="s">
        <v>8308</v>
      </c>
      <c r="R384" t="s">
        <v>8313</v>
      </c>
      <c r="S384" s="10">
        <f t="shared" si="33"/>
        <v>41144.709490740745</v>
      </c>
      <c r="T384" s="9">
        <f t="shared" si="34"/>
        <v>41158.709490740745</v>
      </c>
      <c r="U384">
        <f t="shared" si="35"/>
        <v>2012</v>
      </c>
      <c r="V384">
        <f t="shared" si="30"/>
        <v>8</v>
      </c>
    </row>
    <row r="385" spans="1:22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31"/>
        <v>207</v>
      </c>
      <c r="P385">
        <f t="shared" si="32"/>
        <v>43.020800000000001</v>
      </c>
      <c r="Q385" s="12" t="s">
        <v>8308</v>
      </c>
      <c r="R385" t="s">
        <v>8313</v>
      </c>
      <c r="S385" s="10">
        <f t="shared" si="33"/>
        <v>41755.117581018516</v>
      </c>
      <c r="T385" s="9">
        <f t="shared" si="34"/>
        <v>41778.117581018516</v>
      </c>
      <c r="U385">
        <f t="shared" si="35"/>
        <v>2014</v>
      </c>
      <c r="V385">
        <f t="shared" si="30"/>
        <v>4</v>
      </c>
    </row>
    <row r="386" spans="1:22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31"/>
        <v>112</v>
      </c>
      <c r="P386">
        <f t="shared" si="32"/>
        <v>58.540500000000002</v>
      </c>
      <c r="Q386" s="12" t="s">
        <v>8308</v>
      </c>
      <c r="R386" t="s">
        <v>8313</v>
      </c>
      <c r="S386" s="10">
        <f t="shared" si="33"/>
        <v>41980.781793981485</v>
      </c>
      <c r="T386" s="9">
        <f t="shared" si="34"/>
        <v>42010.781793981485</v>
      </c>
      <c r="U386">
        <f t="shared" si="35"/>
        <v>2014</v>
      </c>
      <c r="V386">
        <f t="shared" ref="V386:V449" si="36">MONTH(S386)</f>
        <v>12</v>
      </c>
    </row>
    <row r="387" spans="1:22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7">ROUND(E387/D387*100,0)</f>
        <v>106</v>
      </c>
      <c r="P387">
        <f t="shared" ref="P387:P450" si="38">IFERROR(ROUND(E387/L387,4),"no backers")</f>
        <v>111.7954</v>
      </c>
      <c r="Q387" s="12" t="s">
        <v>8308</v>
      </c>
      <c r="R387" t="s">
        <v>8313</v>
      </c>
      <c r="S387" s="10">
        <f t="shared" ref="S387:S450" si="39">(((J387/60)/60)/24)+DATE(1970,1,1)</f>
        <v>41934.584502314814</v>
      </c>
      <c r="T387" s="9">
        <f t="shared" ref="T387:T450" si="40">(((I387/60)/60)/24)+DATE(1970,1,1)</f>
        <v>41964.626168981486</v>
      </c>
      <c r="U387">
        <f t="shared" ref="U387:U450" si="41">YEAR(S387)</f>
        <v>2014</v>
      </c>
      <c r="V387">
        <f t="shared" si="36"/>
        <v>10</v>
      </c>
    </row>
    <row r="388" spans="1:22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7"/>
        <v>100</v>
      </c>
      <c r="P388">
        <f t="shared" si="38"/>
        <v>46.230800000000002</v>
      </c>
      <c r="Q388" s="12" t="s">
        <v>8308</v>
      </c>
      <c r="R388" t="s">
        <v>8313</v>
      </c>
      <c r="S388" s="10">
        <f t="shared" si="39"/>
        <v>42211.951284722221</v>
      </c>
      <c r="T388" s="9">
        <f t="shared" si="40"/>
        <v>42226.951284722221</v>
      </c>
      <c r="U388">
        <f t="shared" si="41"/>
        <v>2015</v>
      </c>
      <c r="V388">
        <f t="shared" si="36"/>
        <v>7</v>
      </c>
    </row>
    <row r="389" spans="1:22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7"/>
        <v>214</v>
      </c>
      <c r="P389">
        <f t="shared" si="38"/>
        <v>144.69040000000001</v>
      </c>
      <c r="Q389" s="12" t="s">
        <v>8308</v>
      </c>
      <c r="R389" t="s">
        <v>8313</v>
      </c>
      <c r="S389" s="10">
        <f t="shared" si="39"/>
        <v>42200.67659722222</v>
      </c>
      <c r="T389" s="9">
        <f t="shared" si="40"/>
        <v>42231.25</v>
      </c>
      <c r="U389">
        <f t="shared" si="41"/>
        <v>2015</v>
      </c>
      <c r="V389">
        <f t="shared" si="36"/>
        <v>7</v>
      </c>
    </row>
    <row r="390" spans="1:22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7"/>
        <v>126</v>
      </c>
      <c r="P390">
        <f t="shared" si="38"/>
        <v>88.845100000000002</v>
      </c>
      <c r="Q390" s="12" t="s">
        <v>8308</v>
      </c>
      <c r="R390" t="s">
        <v>8313</v>
      </c>
      <c r="S390" s="10">
        <f t="shared" si="39"/>
        <v>42549.076157407413</v>
      </c>
      <c r="T390" s="9">
        <f t="shared" si="40"/>
        <v>42579.076157407413</v>
      </c>
      <c r="U390">
        <f t="shared" si="41"/>
        <v>2016</v>
      </c>
      <c r="V390">
        <f t="shared" si="36"/>
        <v>6</v>
      </c>
    </row>
    <row r="391" spans="1:22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7"/>
        <v>182</v>
      </c>
      <c r="P391">
        <f t="shared" si="38"/>
        <v>81.751099999999994</v>
      </c>
      <c r="Q391" s="12" t="s">
        <v>8308</v>
      </c>
      <c r="R391" t="s">
        <v>8313</v>
      </c>
      <c r="S391" s="10">
        <f t="shared" si="39"/>
        <v>41674.063078703701</v>
      </c>
      <c r="T391" s="9">
        <f t="shared" si="40"/>
        <v>41705.957638888889</v>
      </c>
      <c r="U391">
        <f t="shared" si="41"/>
        <v>2014</v>
      </c>
      <c r="V391">
        <f t="shared" si="36"/>
        <v>2</v>
      </c>
    </row>
    <row r="392" spans="1:22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7"/>
        <v>100</v>
      </c>
      <c r="P392">
        <f t="shared" si="38"/>
        <v>71.428600000000003</v>
      </c>
      <c r="Q392" s="12" t="s">
        <v>8308</v>
      </c>
      <c r="R392" t="s">
        <v>8313</v>
      </c>
      <c r="S392" s="10">
        <f t="shared" si="39"/>
        <v>42112.036712962959</v>
      </c>
      <c r="T392" s="9">
        <f t="shared" si="40"/>
        <v>42132.036712962959</v>
      </c>
      <c r="U392">
        <f t="shared" si="41"/>
        <v>2015</v>
      </c>
      <c r="V392">
        <f t="shared" si="36"/>
        <v>4</v>
      </c>
    </row>
    <row r="393" spans="1:22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7"/>
        <v>101</v>
      </c>
      <c r="P393">
        <f t="shared" si="38"/>
        <v>104.2591</v>
      </c>
      <c r="Q393" s="12" t="s">
        <v>8308</v>
      </c>
      <c r="R393" t="s">
        <v>8313</v>
      </c>
      <c r="S393" s="10">
        <f t="shared" si="39"/>
        <v>40865.042256944449</v>
      </c>
      <c r="T393" s="9">
        <f t="shared" si="40"/>
        <v>40895.040972222225</v>
      </c>
      <c r="U393">
        <f t="shared" si="41"/>
        <v>2011</v>
      </c>
      <c r="V393">
        <f t="shared" si="36"/>
        <v>11</v>
      </c>
    </row>
    <row r="394" spans="1:22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7"/>
        <v>101</v>
      </c>
      <c r="P394">
        <f t="shared" si="38"/>
        <v>90.616500000000002</v>
      </c>
      <c r="Q394" s="12" t="s">
        <v>8308</v>
      </c>
      <c r="R394" t="s">
        <v>8313</v>
      </c>
      <c r="S394" s="10">
        <f t="shared" si="39"/>
        <v>40763.717256944445</v>
      </c>
      <c r="T394" s="9">
        <f t="shared" si="40"/>
        <v>40794.125</v>
      </c>
      <c r="U394">
        <f t="shared" si="41"/>
        <v>2011</v>
      </c>
      <c r="V394">
        <f t="shared" si="36"/>
        <v>8</v>
      </c>
    </row>
    <row r="395" spans="1:22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7"/>
        <v>110</v>
      </c>
      <c r="P395">
        <f t="shared" si="38"/>
        <v>157.3305</v>
      </c>
      <c r="Q395" s="12" t="s">
        <v>8308</v>
      </c>
      <c r="R395" t="s">
        <v>8313</v>
      </c>
      <c r="S395" s="10">
        <f t="shared" si="39"/>
        <v>41526.708935185183</v>
      </c>
      <c r="T395" s="9">
        <f t="shared" si="40"/>
        <v>41557.708935185183</v>
      </c>
      <c r="U395">
        <f t="shared" si="41"/>
        <v>2013</v>
      </c>
      <c r="V395">
        <f t="shared" si="36"/>
        <v>9</v>
      </c>
    </row>
    <row r="396" spans="1:22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7"/>
        <v>112</v>
      </c>
      <c r="P396">
        <f t="shared" si="38"/>
        <v>105.18</v>
      </c>
      <c r="Q396" s="12" t="s">
        <v>8308</v>
      </c>
      <c r="R396" t="s">
        <v>8313</v>
      </c>
      <c r="S396" s="10">
        <f t="shared" si="39"/>
        <v>42417.818078703705</v>
      </c>
      <c r="T396" s="9">
        <f t="shared" si="40"/>
        <v>42477.776412037041</v>
      </c>
      <c r="U396">
        <f t="shared" si="41"/>
        <v>2016</v>
      </c>
      <c r="V396">
        <f t="shared" si="36"/>
        <v>2</v>
      </c>
    </row>
    <row r="397" spans="1:22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7"/>
        <v>108</v>
      </c>
      <c r="P397">
        <f t="shared" si="38"/>
        <v>58.719799999999999</v>
      </c>
      <c r="Q397" s="12" t="s">
        <v>8308</v>
      </c>
      <c r="R397" t="s">
        <v>8313</v>
      </c>
      <c r="S397" s="10">
        <f t="shared" si="39"/>
        <v>40990.909259259257</v>
      </c>
      <c r="T397" s="9">
        <f t="shared" si="40"/>
        <v>41026.897222222222</v>
      </c>
      <c r="U397">
        <f t="shared" si="41"/>
        <v>2012</v>
      </c>
      <c r="V397">
        <f t="shared" si="36"/>
        <v>3</v>
      </c>
    </row>
    <row r="398" spans="1:22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7"/>
        <v>107</v>
      </c>
      <c r="P398">
        <f t="shared" si="38"/>
        <v>81.6327</v>
      </c>
      <c r="Q398" s="12" t="s">
        <v>8308</v>
      </c>
      <c r="R398" t="s">
        <v>8313</v>
      </c>
      <c r="S398" s="10">
        <f t="shared" si="39"/>
        <v>41082.564884259256</v>
      </c>
      <c r="T398" s="9">
        <f t="shared" si="40"/>
        <v>41097.564884259256</v>
      </c>
      <c r="U398">
        <f t="shared" si="41"/>
        <v>2012</v>
      </c>
      <c r="V398">
        <f t="shared" si="36"/>
        <v>6</v>
      </c>
    </row>
    <row r="399" spans="1:22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7"/>
        <v>104</v>
      </c>
      <c r="P399">
        <f t="shared" si="38"/>
        <v>56.46</v>
      </c>
      <c r="Q399" s="12" t="s">
        <v>8308</v>
      </c>
      <c r="R399" t="s">
        <v>8313</v>
      </c>
      <c r="S399" s="10">
        <f t="shared" si="39"/>
        <v>40379.776435185187</v>
      </c>
      <c r="T399" s="9">
        <f t="shared" si="40"/>
        <v>40422.155555555553</v>
      </c>
      <c r="U399">
        <f t="shared" si="41"/>
        <v>2010</v>
      </c>
      <c r="V399">
        <f t="shared" si="36"/>
        <v>7</v>
      </c>
    </row>
    <row r="400" spans="1:22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7"/>
        <v>125</v>
      </c>
      <c r="P400">
        <f t="shared" si="38"/>
        <v>140.1045</v>
      </c>
      <c r="Q400" s="12" t="s">
        <v>8308</v>
      </c>
      <c r="R400" t="s">
        <v>8313</v>
      </c>
      <c r="S400" s="10">
        <f t="shared" si="39"/>
        <v>42078.793124999997</v>
      </c>
      <c r="T400" s="9">
        <f t="shared" si="40"/>
        <v>42123.793124999997</v>
      </c>
      <c r="U400">
        <f t="shared" si="41"/>
        <v>2015</v>
      </c>
      <c r="V400">
        <f t="shared" si="36"/>
        <v>3</v>
      </c>
    </row>
    <row r="401" spans="1:22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7"/>
        <v>107</v>
      </c>
      <c r="P401">
        <f t="shared" si="38"/>
        <v>224.8526</v>
      </c>
      <c r="Q401" s="12" t="s">
        <v>8308</v>
      </c>
      <c r="R401" t="s">
        <v>8313</v>
      </c>
      <c r="S401" s="10">
        <f t="shared" si="39"/>
        <v>42687.875775462962</v>
      </c>
      <c r="T401" s="9">
        <f t="shared" si="40"/>
        <v>42718.5</v>
      </c>
      <c r="U401">
        <f t="shared" si="41"/>
        <v>2016</v>
      </c>
      <c r="V401">
        <f t="shared" si="36"/>
        <v>11</v>
      </c>
    </row>
    <row r="402" spans="1:22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7"/>
        <v>112</v>
      </c>
      <c r="P402">
        <f t="shared" si="38"/>
        <v>181.13310000000001</v>
      </c>
      <c r="Q402" s="12" t="s">
        <v>8308</v>
      </c>
      <c r="R402" t="s">
        <v>8313</v>
      </c>
      <c r="S402" s="10">
        <f t="shared" si="39"/>
        <v>41745.635960648149</v>
      </c>
      <c r="T402" s="9">
        <f t="shared" si="40"/>
        <v>41776.145833333336</v>
      </c>
      <c r="U402">
        <f t="shared" si="41"/>
        <v>2014</v>
      </c>
      <c r="V402">
        <f t="shared" si="36"/>
        <v>4</v>
      </c>
    </row>
    <row r="403" spans="1:22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7"/>
        <v>104</v>
      </c>
      <c r="P403">
        <f t="shared" si="38"/>
        <v>711.04110000000003</v>
      </c>
      <c r="Q403" s="12" t="s">
        <v>8308</v>
      </c>
      <c r="R403" t="s">
        <v>8313</v>
      </c>
      <c r="S403" s="10">
        <f t="shared" si="39"/>
        <v>40732.842245370368</v>
      </c>
      <c r="T403" s="9">
        <f t="shared" si="40"/>
        <v>40762.842245370368</v>
      </c>
      <c r="U403">
        <f t="shared" si="41"/>
        <v>2011</v>
      </c>
      <c r="V403">
        <f t="shared" si="36"/>
        <v>7</v>
      </c>
    </row>
    <row r="404" spans="1:22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7"/>
        <v>142</v>
      </c>
      <c r="P404">
        <f t="shared" si="38"/>
        <v>65.883700000000005</v>
      </c>
      <c r="Q404" s="12" t="s">
        <v>8308</v>
      </c>
      <c r="R404" t="s">
        <v>8313</v>
      </c>
      <c r="S404" s="10">
        <f t="shared" si="39"/>
        <v>42292.539548611108</v>
      </c>
      <c r="T404" s="9">
        <f t="shared" si="40"/>
        <v>42313.58121527778</v>
      </c>
      <c r="U404">
        <f t="shared" si="41"/>
        <v>2015</v>
      </c>
      <c r="V404">
        <f t="shared" si="36"/>
        <v>10</v>
      </c>
    </row>
    <row r="405" spans="1:22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7"/>
        <v>105</v>
      </c>
      <c r="P405">
        <f t="shared" si="38"/>
        <v>75.185699999999997</v>
      </c>
      <c r="Q405" s="12" t="s">
        <v>8308</v>
      </c>
      <c r="R405" t="s">
        <v>8313</v>
      </c>
      <c r="S405" s="10">
        <f t="shared" si="39"/>
        <v>40718.310659722221</v>
      </c>
      <c r="T405" s="9">
        <f t="shared" si="40"/>
        <v>40765.297222222223</v>
      </c>
      <c r="U405">
        <f t="shared" si="41"/>
        <v>2011</v>
      </c>
      <c r="V405">
        <f t="shared" si="36"/>
        <v>6</v>
      </c>
    </row>
    <row r="406" spans="1:22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7"/>
        <v>103</v>
      </c>
      <c r="P406">
        <f t="shared" si="38"/>
        <v>133.1439</v>
      </c>
      <c r="Q406" s="12" t="s">
        <v>8308</v>
      </c>
      <c r="R406" t="s">
        <v>8313</v>
      </c>
      <c r="S406" s="10">
        <f t="shared" si="39"/>
        <v>41646.628032407411</v>
      </c>
      <c r="T406" s="9">
        <f t="shared" si="40"/>
        <v>41675.961111111108</v>
      </c>
      <c r="U406">
        <f t="shared" si="41"/>
        <v>2014</v>
      </c>
      <c r="V406">
        <f t="shared" si="36"/>
        <v>1</v>
      </c>
    </row>
    <row r="407" spans="1:22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7"/>
        <v>108</v>
      </c>
      <c r="P407">
        <f t="shared" si="38"/>
        <v>55.2</v>
      </c>
      <c r="Q407" s="12" t="s">
        <v>8308</v>
      </c>
      <c r="R407" t="s">
        <v>8313</v>
      </c>
      <c r="S407" s="10">
        <f t="shared" si="39"/>
        <v>41674.08494212963</v>
      </c>
      <c r="T407" s="9">
        <f t="shared" si="40"/>
        <v>41704.08494212963</v>
      </c>
      <c r="U407">
        <f t="shared" si="41"/>
        <v>2014</v>
      </c>
      <c r="V407">
        <f t="shared" si="36"/>
        <v>2</v>
      </c>
    </row>
    <row r="408" spans="1:22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7"/>
        <v>108</v>
      </c>
      <c r="P408">
        <f t="shared" si="38"/>
        <v>86.163700000000006</v>
      </c>
      <c r="Q408" s="12" t="s">
        <v>8308</v>
      </c>
      <c r="R408" t="s">
        <v>8313</v>
      </c>
      <c r="S408" s="10">
        <f t="shared" si="39"/>
        <v>40638.162465277775</v>
      </c>
      <c r="T408" s="9">
        <f t="shared" si="40"/>
        <v>40672.249305555553</v>
      </c>
      <c r="U408">
        <f t="shared" si="41"/>
        <v>2011</v>
      </c>
      <c r="V408">
        <f t="shared" si="36"/>
        <v>4</v>
      </c>
    </row>
    <row r="409" spans="1:22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7"/>
        <v>102</v>
      </c>
      <c r="P409">
        <f t="shared" si="38"/>
        <v>92.318200000000004</v>
      </c>
      <c r="Q409" s="12" t="s">
        <v>8308</v>
      </c>
      <c r="R409" t="s">
        <v>8313</v>
      </c>
      <c r="S409" s="10">
        <f t="shared" si="39"/>
        <v>40806.870949074073</v>
      </c>
      <c r="T409" s="9">
        <f t="shared" si="40"/>
        <v>40866.912615740745</v>
      </c>
      <c r="U409">
        <f t="shared" si="41"/>
        <v>2011</v>
      </c>
      <c r="V409">
        <f t="shared" si="36"/>
        <v>9</v>
      </c>
    </row>
    <row r="410" spans="1:22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7"/>
        <v>101</v>
      </c>
      <c r="P410">
        <f t="shared" si="38"/>
        <v>160.16470000000001</v>
      </c>
      <c r="Q410" s="12" t="s">
        <v>8308</v>
      </c>
      <c r="R410" t="s">
        <v>8313</v>
      </c>
      <c r="S410" s="10">
        <f t="shared" si="39"/>
        <v>41543.735995370371</v>
      </c>
      <c r="T410" s="9">
        <f t="shared" si="40"/>
        <v>41583.777662037035</v>
      </c>
      <c r="U410">
        <f t="shared" si="41"/>
        <v>2013</v>
      </c>
      <c r="V410">
        <f t="shared" si="36"/>
        <v>9</v>
      </c>
    </row>
    <row r="411" spans="1:22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7"/>
        <v>137</v>
      </c>
      <c r="P411">
        <f t="shared" si="38"/>
        <v>45.6</v>
      </c>
      <c r="Q411" s="12" t="s">
        <v>8308</v>
      </c>
      <c r="R411" t="s">
        <v>8313</v>
      </c>
      <c r="S411" s="10">
        <f t="shared" si="39"/>
        <v>42543.862777777773</v>
      </c>
      <c r="T411" s="9">
        <f t="shared" si="40"/>
        <v>42573.862777777773</v>
      </c>
      <c r="U411">
        <f t="shared" si="41"/>
        <v>2016</v>
      </c>
      <c r="V411">
        <f t="shared" si="36"/>
        <v>6</v>
      </c>
    </row>
    <row r="412" spans="1:22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7"/>
        <v>128</v>
      </c>
      <c r="P412">
        <f t="shared" si="38"/>
        <v>183.28569999999999</v>
      </c>
      <c r="Q412" s="12" t="s">
        <v>8308</v>
      </c>
      <c r="R412" t="s">
        <v>8313</v>
      </c>
      <c r="S412" s="10">
        <f t="shared" si="39"/>
        <v>42113.981446759266</v>
      </c>
      <c r="T412" s="9">
        <f t="shared" si="40"/>
        <v>42173.981446759266</v>
      </c>
      <c r="U412">
        <f t="shared" si="41"/>
        <v>2015</v>
      </c>
      <c r="V412">
        <f t="shared" si="36"/>
        <v>4</v>
      </c>
    </row>
    <row r="413" spans="1:22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7"/>
        <v>101</v>
      </c>
      <c r="P413">
        <f t="shared" si="38"/>
        <v>125.7884</v>
      </c>
      <c r="Q413" s="12" t="s">
        <v>8308</v>
      </c>
      <c r="R413" t="s">
        <v>8313</v>
      </c>
      <c r="S413" s="10">
        <f t="shared" si="39"/>
        <v>41598.17597222222</v>
      </c>
      <c r="T413" s="9">
        <f t="shared" si="40"/>
        <v>41630.208333333336</v>
      </c>
      <c r="U413">
        <f t="shared" si="41"/>
        <v>2013</v>
      </c>
      <c r="V413">
        <f t="shared" si="36"/>
        <v>11</v>
      </c>
    </row>
    <row r="414" spans="1:22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7"/>
        <v>127</v>
      </c>
      <c r="P414">
        <f t="shared" si="38"/>
        <v>57.654499999999999</v>
      </c>
      <c r="Q414" s="12" t="s">
        <v>8308</v>
      </c>
      <c r="R414" t="s">
        <v>8313</v>
      </c>
      <c r="S414" s="10">
        <f t="shared" si="39"/>
        <v>41099.742800925924</v>
      </c>
      <c r="T414" s="9">
        <f t="shared" si="40"/>
        <v>41115.742800925924</v>
      </c>
      <c r="U414">
        <f t="shared" si="41"/>
        <v>2012</v>
      </c>
      <c r="V414">
        <f t="shared" si="36"/>
        <v>7</v>
      </c>
    </row>
    <row r="415" spans="1:22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7"/>
        <v>105</v>
      </c>
      <c r="P415">
        <f t="shared" si="38"/>
        <v>78.660799999999995</v>
      </c>
      <c r="Q415" s="12" t="s">
        <v>8308</v>
      </c>
      <c r="R415" t="s">
        <v>8313</v>
      </c>
      <c r="S415" s="10">
        <f t="shared" si="39"/>
        <v>41079.877442129626</v>
      </c>
      <c r="T415" s="9">
        <f t="shared" si="40"/>
        <v>41109.877442129626</v>
      </c>
      <c r="U415">
        <f t="shared" si="41"/>
        <v>2012</v>
      </c>
      <c r="V415">
        <f t="shared" si="36"/>
        <v>6</v>
      </c>
    </row>
    <row r="416" spans="1:22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7"/>
        <v>103</v>
      </c>
      <c r="P416">
        <f t="shared" si="38"/>
        <v>91.480800000000002</v>
      </c>
      <c r="Q416" s="12" t="s">
        <v>8308</v>
      </c>
      <c r="R416" t="s">
        <v>8313</v>
      </c>
      <c r="S416" s="10">
        <f t="shared" si="39"/>
        <v>41529.063252314816</v>
      </c>
      <c r="T416" s="9">
        <f t="shared" si="40"/>
        <v>41559.063252314816</v>
      </c>
      <c r="U416">
        <f t="shared" si="41"/>
        <v>2013</v>
      </c>
      <c r="V416">
        <f t="shared" si="36"/>
        <v>9</v>
      </c>
    </row>
    <row r="417" spans="1:22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7"/>
        <v>102</v>
      </c>
      <c r="P417">
        <f t="shared" si="38"/>
        <v>68.098100000000002</v>
      </c>
      <c r="Q417" s="12" t="s">
        <v>8308</v>
      </c>
      <c r="R417" t="s">
        <v>8313</v>
      </c>
      <c r="S417" s="10">
        <f t="shared" si="39"/>
        <v>41904.851875</v>
      </c>
      <c r="T417" s="9">
        <f t="shared" si="40"/>
        <v>41929.5</v>
      </c>
      <c r="U417">
        <f t="shared" si="41"/>
        <v>2014</v>
      </c>
      <c r="V417">
        <f t="shared" si="36"/>
        <v>9</v>
      </c>
    </row>
    <row r="418" spans="1:22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7"/>
        <v>120</v>
      </c>
      <c r="P418">
        <f t="shared" si="38"/>
        <v>48.086799999999997</v>
      </c>
      <c r="Q418" s="12" t="s">
        <v>8308</v>
      </c>
      <c r="R418" t="s">
        <v>8313</v>
      </c>
      <c r="S418" s="10">
        <f t="shared" si="39"/>
        <v>41648.396192129629</v>
      </c>
      <c r="T418" s="9">
        <f t="shared" si="40"/>
        <v>41678.396192129629</v>
      </c>
      <c r="U418">
        <f t="shared" si="41"/>
        <v>2014</v>
      </c>
      <c r="V418">
        <f t="shared" si="36"/>
        <v>1</v>
      </c>
    </row>
    <row r="419" spans="1:22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7"/>
        <v>100</v>
      </c>
      <c r="P419">
        <f t="shared" si="38"/>
        <v>202.42310000000001</v>
      </c>
      <c r="Q419" s="12" t="s">
        <v>8308</v>
      </c>
      <c r="R419" t="s">
        <v>8313</v>
      </c>
      <c r="S419" s="10">
        <f t="shared" si="39"/>
        <v>41360.970601851855</v>
      </c>
      <c r="T419" s="9">
        <f t="shared" si="40"/>
        <v>41372.189583333333</v>
      </c>
      <c r="U419">
        <f t="shared" si="41"/>
        <v>2013</v>
      </c>
      <c r="V419">
        <f t="shared" si="36"/>
        <v>3</v>
      </c>
    </row>
    <row r="420" spans="1:22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7"/>
        <v>101</v>
      </c>
      <c r="P420">
        <f t="shared" si="38"/>
        <v>216.75</v>
      </c>
      <c r="Q420" s="12" t="s">
        <v>8308</v>
      </c>
      <c r="R420" t="s">
        <v>8313</v>
      </c>
      <c r="S420" s="10">
        <f t="shared" si="39"/>
        <v>42178.282372685186</v>
      </c>
      <c r="T420" s="9">
        <f t="shared" si="40"/>
        <v>42208.282372685186</v>
      </c>
      <c r="U420">
        <f t="shared" si="41"/>
        <v>2015</v>
      </c>
      <c r="V420">
        <f t="shared" si="36"/>
        <v>6</v>
      </c>
    </row>
    <row r="421" spans="1:22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7"/>
        <v>100</v>
      </c>
      <c r="P421">
        <f t="shared" si="38"/>
        <v>110.0685</v>
      </c>
      <c r="Q421" s="12" t="s">
        <v>8308</v>
      </c>
      <c r="R421" t="s">
        <v>8313</v>
      </c>
      <c r="S421" s="10">
        <f t="shared" si="39"/>
        <v>41394.842442129629</v>
      </c>
      <c r="T421" s="9">
        <f t="shared" si="40"/>
        <v>41454.842442129629</v>
      </c>
      <c r="U421">
        <f t="shared" si="41"/>
        <v>2013</v>
      </c>
      <c r="V421">
        <f t="shared" si="36"/>
        <v>4</v>
      </c>
    </row>
    <row r="422" spans="1:22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7"/>
        <v>0</v>
      </c>
      <c r="P422">
        <f t="shared" si="38"/>
        <v>4.8333000000000004</v>
      </c>
      <c r="Q422" s="12" t="s">
        <v>8308</v>
      </c>
      <c r="R422" t="s">
        <v>8314</v>
      </c>
      <c r="S422" s="10">
        <f t="shared" si="39"/>
        <v>41682.23646990741</v>
      </c>
      <c r="T422" s="9">
        <f t="shared" si="40"/>
        <v>41712.194803240738</v>
      </c>
      <c r="U422">
        <f t="shared" si="41"/>
        <v>2014</v>
      </c>
      <c r="V422">
        <f t="shared" si="36"/>
        <v>2</v>
      </c>
    </row>
    <row r="423" spans="1:22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7"/>
        <v>2</v>
      </c>
      <c r="P423">
        <f t="shared" si="38"/>
        <v>50.166699999999999</v>
      </c>
      <c r="Q423" s="12" t="s">
        <v>8308</v>
      </c>
      <c r="R423" t="s">
        <v>8314</v>
      </c>
      <c r="S423" s="10">
        <f t="shared" si="39"/>
        <v>42177.491388888884</v>
      </c>
      <c r="T423" s="9">
        <f t="shared" si="40"/>
        <v>42237.491388888884</v>
      </c>
      <c r="U423">
        <f t="shared" si="41"/>
        <v>2015</v>
      </c>
      <c r="V423">
        <f t="shared" si="36"/>
        <v>6</v>
      </c>
    </row>
    <row r="424" spans="1:22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7"/>
        <v>1</v>
      </c>
      <c r="P424">
        <f t="shared" si="38"/>
        <v>35.833300000000001</v>
      </c>
      <c r="Q424" s="12" t="s">
        <v>8308</v>
      </c>
      <c r="R424" t="s">
        <v>8314</v>
      </c>
      <c r="S424" s="10">
        <f t="shared" si="39"/>
        <v>41863.260381944441</v>
      </c>
      <c r="T424" s="9">
        <f t="shared" si="40"/>
        <v>41893.260381944441</v>
      </c>
      <c r="U424">
        <f t="shared" si="41"/>
        <v>2014</v>
      </c>
      <c r="V424">
        <f t="shared" si="36"/>
        <v>8</v>
      </c>
    </row>
    <row r="425" spans="1:22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7"/>
        <v>1</v>
      </c>
      <c r="P425">
        <f t="shared" si="38"/>
        <v>11.7692</v>
      </c>
      <c r="Q425" s="12" t="s">
        <v>8308</v>
      </c>
      <c r="R425" t="s">
        <v>8314</v>
      </c>
      <c r="S425" s="10">
        <f t="shared" si="39"/>
        <v>41400.92627314815</v>
      </c>
      <c r="T425" s="9">
        <f t="shared" si="40"/>
        <v>41430.92627314815</v>
      </c>
      <c r="U425">
        <f t="shared" si="41"/>
        <v>2013</v>
      </c>
      <c r="V425">
        <f t="shared" si="36"/>
        <v>5</v>
      </c>
    </row>
    <row r="426" spans="1:22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7"/>
        <v>7</v>
      </c>
      <c r="P426">
        <f t="shared" si="38"/>
        <v>40.78</v>
      </c>
      <c r="Q426" s="12" t="s">
        <v>8308</v>
      </c>
      <c r="R426" t="s">
        <v>8314</v>
      </c>
      <c r="S426" s="10">
        <f t="shared" si="39"/>
        <v>40934.376145833332</v>
      </c>
      <c r="T426" s="9">
        <f t="shared" si="40"/>
        <v>40994.334479166668</v>
      </c>
      <c r="U426">
        <f t="shared" si="41"/>
        <v>2012</v>
      </c>
      <c r="V426">
        <f t="shared" si="36"/>
        <v>1</v>
      </c>
    </row>
    <row r="427" spans="1:22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7"/>
        <v>0</v>
      </c>
      <c r="P427">
        <f t="shared" si="38"/>
        <v>3</v>
      </c>
      <c r="Q427" s="12" t="s">
        <v>8308</v>
      </c>
      <c r="R427" t="s">
        <v>8314</v>
      </c>
      <c r="S427" s="10">
        <f t="shared" si="39"/>
        <v>42275.861157407402</v>
      </c>
      <c r="T427" s="9">
        <f t="shared" si="40"/>
        <v>42335.902824074074</v>
      </c>
      <c r="U427">
        <f t="shared" si="41"/>
        <v>2015</v>
      </c>
      <c r="V427">
        <f t="shared" si="36"/>
        <v>9</v>
      </c>
    </row>
    <row r="428" spans="1:22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7"/>
        <v>1</v>
      </c>
      <c r="P428">
        <f t="shared" si="38"/>
        <v>16.625</v>
      </c>
      <c r="Q428" s="12" t="s">
        <v>8308</v>
      </c>
      <c r="R428" t="s">
        <v>8314</v>
      </c>
      <c r="S428" s="10">
        <f t="shared" si="39"/>
        <v>42400.711967592593</v>
      </c>
      <c r="T428" s="9">
        <f t="shared" si="40"/>
        <v>42430.711967592593</v>
      </c>
      <c r="U428">
        <f t="shared" si="41"/>
        <v>2016</v>
      </c>
      <c r="V428">
        <f t="shared" si="36"/>
        <v>1</v>
      </c>
    </row>
    <row r="429" spans="1:22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7"/>
        <v>0</v>
      </c>
      <c r="P429" t="str">
        <f t="shared" si="38"/>
        <v>no backers</v>
      </c>
      <c r="Q429" s="12" t="s">
        <v>8308</v>
      </c>
      <c r="R429" t="s">
        <v>8314</v>
      </c>
      <c r="S429" s="10">
        <f t="shared" si="39"/>
        <v>42285.909027777772</v>
      </c>
      <c r="T429" s="9">
        <f t="shared" si="40"/>
        <v>42299.790972222225</v>
      </c>
      <c r="U429">
        <f t="shared" si="41"/>
        <v>2015</v>
      </c>
      <c r="V429">
        <f t="shared" si="36"/>
        <v>10</v>
      </c>
    </row>
    <row r="430" spans="1:22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7"/>
        <v>6</v>
      </c>
      <c r="P430">
        <f t="shared" si="38"/>
        <v>52</v>
      </c>
      <c r="Q430" s="12" t="s">
        <v>8308</v>
      </c>
      <c r="R430" t="s">
        <v>8314</v>
      </c>
      <c r="S430" s="10">
        <f t="shared" si="39"/>
        <v>41778.766724537039</v>
      </c>
      <c r="T430" s="9">
        <f t="shared" si="40"/>
        <v>41806.916666666664</v>
      </c>
      <c r="U430">
        <f t="shared" si="41"/>
        <v>2014</v>
      </c>
      <c r="V430">
        <f t="shared" si="36"/>
        <v>5</v>
      </c>
    </row>
    <row r="431" spans="1:22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7"/>
        <v>0</v>
      </c>
      <c r="P431" t="str">
        <f t="shared" si="38"/>
        <v>no backers</v>
      </c>
      <c r="Q431" s="12" t="s">
        <v>8308</v>
      </c>
      <c r="R431" t="s">
        <v>8314</v>
      </c>
      <c r="S431" s="10">
        <f t="shared" si="39"/>
        <v>40070.901412037041</v>
      </c>
      <c r="T431" s="9">
        <f t="shared" si="40"/>
        <v>40144.207638888889</v>
      </c>
      <c r="U431">
        <f t="shared" si="41"/>
        <v>2009</v>
      </c>
      <c r="V431">
        <f t="shared" si="36"/>
        <v>9</v>
      </c>
    </row>
    <row r="432" spans="1:22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7"/>
        <v>2</v>
      </c>
      <c r="P432">
        <f t="shared" si="38"/>
        <v>4.8</v>
      </c>
      <c r="Q432" s="12" t="s">
        <v>8308</v>
      </c>
      <c r="R432" t="s">
        <v>8314</v>
      </c>
      <c r="S432" s="10">
        <f t="shared" si="39"/>
        <v>41513.107256944444</v>
      </c>
      <c r="T432" s="9">
        <f t="shared" si="40"/>
        <v>41528.107256944444</v>
      </c>
      <c r="U432">
        <f t="shared" si="41"/>
        <v>2013</v>
      </c>
      <c r="V432">
        <f t="shared" si="36"/>
        <v>8</v>
      </c>
    </row>
    <row r="433" spans="1:22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7"/>
        <v>14</v>
      </c>
      <c r="P433">
        <f t="shared" si="38"/>
        <v>51.875</v>
      </c>
      <c r="Q433" s="12" t="s">
        <v>8308</v>
      </c>
      <c r="R433" t="s">
        <v>8314</v>
      </c>
      <c r="S433" s="10">
        <f t="shared" si="39"/>
        <v>42526.871331018512</v>
      </c>
      <c r="T433" s="9">
        <f t="shared" si="40"/>
        <v>42556.871331018512</v>
      </c>
      <c r="U433">
        <f t="shared" si="41"/>
        <v>2016</v>
      </c>
      <c r="V433">
        <f t="shared" si="36"/>
        <v>6</v>
      </c>
    </row>
    <row r="434" spans="1:22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7"/>
        <v>10</v>
      </c>
      <c r="P434">
        <f t="shared" si="38"/>
        <v>71.25</v>
      </c>
      <c r="Q434" s="12" t="s">
        <v>8308</v>
      </c>
      <c r="R434" t="s">
        <v>8314</v>
      </c>
      <c r="S434" s="10">
        <f t="shared" si="39"/>
        <v>42238.726631944446</v>
      </c>
      <c r="T434" s="9">
        <f t="shared" si="40"/>
        <v>42298.726631944446</v>
      </c>
      <c r="U434">
        <f t="shared" si="41"/>
        <v>2015</v>
      </c>
      <c r="V434">
        <f t="shared" si="36"/>
        <v>8</v>
      </c>
    </row>
    <row r="435" spans="1:22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7"/>
        <v>0</v>
      </c>
      <c r="P435" t="str">
        <f t="shared" si="38"/>
        <v>no backers</v>
      </c>
      <c r="Q435" s="12" t="s">
        <v>8308</v>
      </c>
      <c r="R435" t="s">
        <v>8314</v>
      </c>
      <c r="S435" s="10">
        <f t="shared" si="39"/>
        <v>42228.629884259266</v>
      </c>
      <c r="T435" s="9">
        <f t="shared" si="40"/>
        <v>42288.629884259266</v>
      </c>
      <c r="U435">
        <f t="shared" si="41"/>
        <v>2015</v>
      </c>
      <c r="V435">
        <f t="shared" si="36"/>
        <v>8</v>
      </c>
    </row>
    <row r="436" spans="1:22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7"/>
        <v>5</v>
      </c>
      <c r="P436">
        <f t="shared" si="38"/>
        <v>62.5</v>
      </c>
      <c r="Q436" s="12" t="s">
        <v>8308</v>
      </c>
      <c r="R436" t="s">
        <v>8314</v>
      </c>
      <c r="S436" s="10">
        <f t="shared" si="39"/>
        <v>41576.834513888891</v>
      </c>
      <c r="T436" s="9">
        <f t="shared" si="40"/>
        <v>41609.876180555555</v>
      </c>
      <c r="U436">
        <f t="shared" si="41"/>
        <v>2013</v>
      </c>
      <c r="V436">
        <f t="shared" si="36"/>
        <v>10</v>
      </c>
    </row>
    <row r="437" spans="1:22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7"/>
        <v>0</v>
      </c>
      <c r="P437">
        <f t="shared" si="38"/>
        <v>1</v>
      </c>
      <c r="Q437" s="12" t="s">
        <v>8308</v>
      </c>
      <c r="R437" t="s">
        <v>8314</v>
      </c>
      <c r="S437" s="10">
        <f t="shared" si="39"/>
        <v>41500.747453703705</v>
      </c>
      <c r="T437" s="9">
        <f t="shared" si="40"/>
        <v>41530.747453703705</v>
      </c>
      <c r="U437">
        <f t="shared" si="41"/>
        <v>2013</v>
      </c>
      <c r="V437">
        <f t="shared" si="36"/>
        <v>8</v>
      </c>
    </row>
    <row r="438" spans="1:22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7"/>
        <v>0</v>
      </c>
      <c r="P438" t="str">
        <f t="shared" si="38"/>
        <v>no backers</v>
      </c>
      <c r="Q438" s="12" t="s">
        <v>8308</v>
      </c>
      <c r="R438" t="s">
        <v>8314</v>
      </c>
      <c r="S438" s="10">
        <f t="shared" si="39"/>
        <v>41456.36241898148</v>
      </c>
      <c r="T438" s="9">
        <f t="shared" si="40"/>
        <v>41486.36241898148</v>
      </c>
      <c r="U438">
        <f t="shared" si="41"/>
        <v>2013</v>
      </c>
      <c r="V438">
        <f t="shared" si="36"/>
        <v>7</v>
      </c>
    </row>
    <row r="439" spans="1:22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7"/>
        <v>0</v>
      </c>
      <c r="P439" t="str">
        <f t="shared" si="38"/>
        <v>no backers</v>
      </c>
      <c r="Q439" s="12" t="s">
        <v>8308</v>
      </c>
      <c r="R439" t="s">
        <v>8314</v>
      </c>
      <c r="S439" s="10">
        <f t="shared" si="39"/>
        <v>42591.31858796296</v>
      </c>
      <c r="T439" s="9">
        <f t="shared" si="40"/>
        <v>42651.31858796296</v>
      </c>
      <c r="U439">
        <f t="shared" si="41"/>
        <v>2016</v>
      </c>
      <c r="V439">
        <f t="shared" si="36"/>
        <v>8</v>
      </c>
    </row>
    <row r="440" spans="1:22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7"/>
        <v>9</v>
      </c>
      <c r="P440">
        <f t="shared" si="38"/>
        <v>170.5455</v>
      </c>
      <c r="Q440" s="12" t="s">
        <v>8308</v>
      </c>
      <c r="R440" t="s">
        <v>8314</v>
      </c>
      <c r="S440" s="10">
        <f t="shared" si="39"/>
        <v>42296.261087962965</v>
      </c>
      <c r="T440" s="9">
        <f t="shared" si="40"/>
        <v>42326.302754629629</v>
      </c>
      <c r="U440">
        <f t="shared" si="41"/>
        <v>2015</v>
      </c>
      <c r="V440">
        <f t="shared" si="36"/>
        <v>10</v>
      </c>
    </row>
    <row r="441" spans="1:22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7"/>
        <v>0</v>
      </c>
      <c r="P441" t="str">
        <f t="shared" si="38"/>
        <v>no backers</v>
      </c>
      <c r="Q441" s="12" t="s">
        <v>8308</v>
      </c>
      <c r="R441" t="s">
        <v>8314</v>
      </c>
      <c r="S441" s="10">
        <f t="shared" si="39"/>
        <v>41919.761782407404</v>
      </c>
      <c r="T441" s="9">
        <f t="shared" si="40"/>
        <v>41929.761782407404</v>
      </c>
      <c r="U441">
        <f t="shared" si="41"/>
        <v>2014</v>
      </c>
      <c r="V441">
        <f t="shared" si="36"/>
        <v>10</v>
      </c>
    </row>
    <row r="442" spans="1:22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7"/>
        <v>0</v>
      </c>
      <c r="P442">
        <f t="shared" si="38"/>
        <v>5</v>
      </c>
      <c r="Q442" s="12" t="s">
        <v>8308</v>
      </c>
      <c r="R442" t="s">
        <v>8314</v>
      </c>
      <c r="S442" s="10">
        <f t="shared" si="39"/>
        <v>42423.985567129625</v>
      </c>
      <c r="T442" s="9">
        <f t="shared" si="40"/>
        <v>42453.943900462968</v>
      </c>
      <c r="U442">
        <f t="shared" si="41"/>
        <v>2016</v>
      </c>
      <c r="V442">
        <f t="shared" si="36"/>
        <v>2</v>
      </c>
    </row>
    <row r="443" spans="1:22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7"/>
        <v>0</v>
      </c>
      <c r="P443" t="str">
        <f t="shared" si="38"/>
        <v>no backers</v>
      </c>
      <c r="Q443" s="12" t="s">
        <v>8308</v>
      </c>
      <c r="R443" t="s">
        <v>8314</v>
      </c>
      <c r="S443" s="10">
        <f t="shared" si="39"/>
        <v>41550.793935185182</v>
      </c>
      <c r="T443" s="9">
        <f t="shared" si="40"/>
        <v>41580.793935185182</v>
      </c>
      <c r="U443">
        <f t="shared" si="41"/>
        <v>2013</v>
      </c>
      <c r="V443">
        <f t="shared" si="36"/>
        <v>10</v>
      </c>
    </row>
    <row r="444" spans="1:22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7"/>
        <v>39</v>
      </c>
      <c r="P444">
        <f t="shared" si="38"/>
        <v>393.58819999999997</v>
      </c>
      <c r="Q444" s="12" t="s">
        <v>8308</v>
      </c>
      <c r="R444" t="s">
        <v>8314</v>
      </c>
      <c r="S444" s="10">
        <f t="shared" si="39"/>
        <v>42024.888692129629</v>
      </c>
      <c r="T444" s="9">
        <f t="shared" si="40"/>
        <v>42054.888692129629</v>
      </c>
      <c r="U444">
        <f t="shared" si="41"/>
        <v>2015</v>
      </c>
      <c r="V444">
        <f t="shared" si="36"/>
        <v>1</v>
      </c>
    </row>
    <row r="445" spans="1:22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7"/>
        <v>0</v>
      </c>
      <c r="P445">
        <f t="shared" si="38"/>
        <v>5</v>
      </c>
      <c r="Q445" s="12" t="s">
        <v>8308</v>
      </c>
      <c r="R445" t="s">
        <v>8314</v>
      </c>
      <c r="S445" s="10">
        <f t="shared" si="39"/>
        <v>41650.015057870369</v>
      </c>
      <c r="T445" s="9">
        <f t="shared" si="40"/>
        <v>41680.015057870369</v>
      </c>
      <c r="U445">
        <f t="shared" si="41"/>
        <v>2014</v>
      </c>
      <c r="V445">
        <f t="shared" si="36"/>
        <v>1</v>
      </c>
    </row>
    <row r="446" spans="1:22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7"/>
        <v>5</v>
      </c>
      <c r="P446">
        <f t="shared" si="38"/>
        <v>50</v>
      </c>
      <c r="Q446" s="12" t="s">
        <v>8308</v>
      </c>
      <c r="R446" t="s">
        <v>8314</v>
      </c>
      <c r="S446" s="10">
        <f t="shared" si="39"/>
        <v>40894.906956018516</v>
      </c>
      <c r="T446" s="9">
        <f t="shared" si="40"/>
        <v>40954.906956018516</v>
      </c>
      <c r="U446">
        <f t="shared" si="41"/>
        <v>2011</v>
      </c>
      <c r="V446">
        <f t="shared" si="36"/>
        <v>12</v>
      </c>
    </row>
    <row r="447" spans="1:22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7"/>
        <v>0</v>
      </c>
      <c r="P447">
        <f t="shared" si="38"/>
        <v>1</v>
      </c>
      <c r="Q447" s="12" t="s">
        <v>8308</v>
      </c>
      <c r="R447" t="s">
        <v>8314</v>
      </c>
      <c r="S447" s="10">
        <f t="shared" si="39"/>
        <v>42130.335358796292</v>
      </c>
      <c r="T447" s="9">
        <f t="shared" si="40"/>
        <v>42145.335358796292</v>
      </c>
      <c r="U447">
        <f t="shared" si="41"/>
        <v>2015</v>
      </c>
      <c r="V447">
        <f t="shared" si="36"/>
        <v>5</v>
      </c>
    </row>
    <row r="448" spans="1:22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7"/>
        <v>7</v>
      </c>
      <c r="P448">
        <f t="shared" si="38"/>
        <v>47.875</v>
      </c>
      <c r="Q448" s="12" t="s">
        <v>8308</v>
      </c>
      <c r="R448" t="s">
        <v>8314</v>
      </c>
      <c r="S448" s="10">
        <f t="shared" si="39"/>
        <v>42037.083564814813</v>
      </c>
      <c r="T448" s="9">
        <f t="shared" si="40"/>
        <v>42067.083564814813</v>
      </c>
      <c r="U448">
        <f t="shared" si="41"/>
        <v>2015</v>
      </c>
      <c r="V448">
        <f t="shared" si="36"/>
        <v>2</v>
      </c>
    </row>
    <row r="449" spans="1:22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7"/>
        <v>0</v>
      </c>
      <c r="P449">
        <f t="shared" si="38"/>
        <v>5</v>
      </c>
      <c r="Q449" s="12" t="s">
        <v>8308</v>
      </c>
      <c r="R449" t="s">
        <v>8314</v>
      </c>
      <c r="S449" s="10">
        <f t="shared" si="39"/>
        <v>41331.555127314816</v>
      </c>
      <c r="T449" s="9">
        <f t="shared" si="40"/>
        <v>41356.513460648144</v>
      </c>
      <c r="U449">
        <f t="shared" si="41"/>
        <v>2013</v>
      </c>
      <c r="V449">
        <f t="shared" si="36"/>
        <v>2</v>
      </c>
    </row>
    <row r="450" spans="1:22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7"/>
        <v>3</v>
      </c>
      <c r="P450">
        <f t="shared" si="38"/>
        <v>20.502500000000001</v>
      </c>
      <c r="Q450" s="12" t="s">
        <v>8308</v>
      </c>
      <c r="R450" t="s">
        <v>8314</v>
      </c>
      <c r="S450" s="10">
        <f t="shared" si="39"/>
        <v>41753.758043981477</v>
      </c>
      <c r="T450" s="9">
        <f t="shared" si="40"/>
        <v>41773.758043981477</v>
      </c>
      <c r="U450">
        <f t="shared" si="41"/>
        <v>2014</v>
      </c>
      <c r="V450">
        <f t="shared" ref="V450:V513" si="42">MONTH(S450)</f>
        <v>4</v>
      </c>
    </row>
    <row r="451" spans="1:22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43">ROUND(E451/D451*100,0)</f>
        <v>2</v>
      </c>
      <c r="P451">
        <f t="shared" ref="P451:P514" si="44">IFERROR(ROUND(E451/L451,4),"no backers")</f>
        <v>9</v>
      </c>
      <c r="Q451" s="12" t="s">
        <v>8308</v>
      </c>
      <c r="R451" t="s">
        <v>8314</v>
      </c>
      <c r="S451" s="10">
        <f t="shared" ref="S451:S514" si="45">(((J451/60)/60)/24)+DATE(1970,1,1)</f>
        <v>41534.568113425928</v>
      </c>
      <c r="T451" s="9">
        <f t="shared" ref="T451:T514" si="46">(((I451/60)/60)/24)+DATE(1970,1,1)</f>
        <v>41564.568113425928</v>
      </c>
      <c r="U451">
        <f t="shared" ref="U451:U514" si="47">YEAR(S451)</f>
        <v>2013</v>
      </c>
      <c r="V451">
        <f t="shared" si="42"/>
        <v>9</v>
      </c>
    </row>
    <row r="452" spans="1:22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43"/>
        <v>1</v>
      </c>
      <c r="P452">
        <f t="shared" si="44"/>
        <v>56.571399999999997</v>
      </c>
      <c r="Q452" s="12" t="s">
        <v>8308</v>
      </c>
      <c r="R452" t="s">
        <v>8314</v>
      </c>
      <c r="S452" s="10">
        <f t="shared" si="45"/>
        <v>41654.946759259255</v>
      </c>
      <c r="T452" s="9">
        <f t="shared" si="46"/>
        <v>41684.946759259255</v>
      </c>
      <c r="U452">
        <f t="shared" si="47"/>
        <v>2014</v>
      </c>
      <c r="V452">
        <f t="shared" si="42"/>
        <v>1</v>
      </c>
    </row>
    <row r="453" spans="1:22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43"/>
        <v>0</v>
      </c>
      <c r="P453" t="str">
        <f t="shared" si="44"/>
        <v>no backers</v>
      </c>
      <c r="Q453" s="12" t="s">
        <v>8308</v>
      </c>
      <c r="R453" t="s">
        <v>8314</v>
      </c>
      <c r="S453" s="10">
        <f t="shared" si="45"/>
        <v>41634.715173611112</v>
      </c>
      <c r="T453" s="9">
        <f t="shared" si="46"/>
        <v>41664.715173611112</v>
      </c>
      <c r="U453">
        <f t="shared" si="47"/>
        <v>2013</v>
      </c>
      <c r="V453">
        <f t="shared" si="42"/>
        <v>12</v>
      </c>
    </row>
    <row r="454" spans="1:22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43"/>
        <v>64</v>
      </c>
      <c r="P454">
        <f t="shared" si="44"/>
        <v>40</v>
      </c>
      <c r="Q454" s="12" t="s">
        <v>8308</v>
      </c>
      <c r="R454" t="s">
        <v>8314</v>
      </c>
      <c r="S454" s="10">
        <f t="shared" si="45"/>
        <v>42107.703877314809</v>
      </c>
      <c r="T454" s="9">
        <f t="shared" si="46"/>
        <v>42137.703877314809</v>
      </c>
      <c r="U454">
        <f t="shared" si="47"/>
        <v>2015</v>
      </c>
      <c r="V454">
        <f t="shared" si="42"/>
        <v>4</v>
      </c>
    </row>
    <row r="455" spans="1:22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43"/>
        <v>0</v>
      </c>
      <c r="P455">
        <f t="shared" si="44"/>
        <v>13</v>
      </c>
      <c r="Q455" s="12" t="s">
        <v>8308</v>
      </c>
      <c r="R455" t="s">
        <v>8314</v>
      </c>
      <c r="S455" s="10">
        <f t="shared" si="45"/>
        <v>42038.824988425928</v>
      </c>
      <c r="T455" s="9">
        <f t="shared" si="46"/>
        <v>42054.824988425928</v>
      </c>
      <c r="U455">
        <f t="shared" si="47"/>
        <v>2015</v>
      </c>
      <c r="V455">
        <f t="shared" si="42"/>
        <v>2</v>
      </c>
    </row>
    <row r="456" spans="1:22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43"/>
        <v>1</v>
      </c>
      <c r="P456">
        <f t="shared" si="44"/>
        <v>16.399999999999999</v>
      </c>
      <c r="Q456" s="12" t="s">
        <v>8308</v>
      </c>
      <c r="R456" t="s">
        <v>8314</v>
      </c>
      <c r="S456" s="10">
        <f t="shared" si="45"/>
        <v>41938.717256944445</v>
      </c>
      <c r="T456" s="9">
        <f t="shared" si="46"/>
        <v>41969.551388888889</v>
      </c>
      <c r="U456">
        <f t="shared" si="47"/>
        <v>2014</v>
      </c>
      <c r="V456">
        <f t="shared" si="42"/>
        <v>10</v>
      </c>
    </row>
    <row r="457" spans="1:22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43"/>
        <v>0</v>
      </c>
      <c r="P457">
        <f t="shared" si="44"/>
        <v>22.5</v>
      </c>
      <c r="Q457" s="12" t="s">
        <v>8308</v>
      </c>
      <c r="R457" t="s">
        <v>8314</v>
      </c>
      <c r="S457" s="10">
        <f t="shared" si="45"/>
        <v>40971.002569444441</v>
      </c>
      <c r="T457" s="9">
        <f t="shared" si="46"/>
        <v>41016.021527777775</v>
      </c>
      <c r="U457">
        <f t="shared" si="47"/>
        <v>2012</v>
      </c>
      <c r="V457">
        <f t="shared" si="42"/>
        <v>3</v>
      </c>
    </row>
    <row r="458" spans="1:22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43"/>
        <v>1</v>
      </c>
      <c r="P458">
        <f t="shared" si="44"/>
        <v>20.333300000000001</v>
      </c>
      <c r="Q458" s="12" t="s">
        <v>8308</v>
      </c>
      <c r="R458" t="s">
        <v>8314</v>
      </c>
      <c r="S458" s="10">
        <f t="shared" si="45"/>
        <v>41547.694456018515</v>
      </c>
      <c r="T458" s="9">
        <f t="shared" si="46"/>
        <v>41569.165972222225</v>
      </c>
      <c r="U458">
        <f t="shared" si="47"/>
        <v>2013</v>
      </c>
      <c r="V458">
        <f t="shared" si="42"/>
        <v>9</v>
      </c>
    </row>
    <row r="459" spans="1:22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43"/>
        <v>0</v>
      </c>
      <c r="P459" t="str">
        <f t="shared" si="44"/>
        <v>no backers</v>
      </c>
      <c r="Q459" s="12" t="s">
        <v>8308</v>
      </c>
      <c r="R459" t="s">
        <v>8314</v>
      </c>
      <c r="S459" s="10">
        <f t="shared" si="45"/>
        <v>41837.767500000002</v>
      </c>
      <c r="T459" s="9">
        <f t="shared" si="46"/>
        <v>41867.767500000002</v>
      </c>
      <c r="U459">
        <f t="shared" si="47"/>
        <v>2014</v>
      </c>
      <c r="V459">
        <f t="shared" si="42"/>
        <v>7</v>
      </c>
    </row>
    <row r="460" spans="1:22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43"/>
        <v>8</v>
      </c>
      <c r="P460">
        <f t="shared" si="44"/>
        <v>16.755099999999999</v>
      </c>
      <c r="Q460" s="12" t="s">
        <v>8308</v>
      </c>
      <c r="R460" t="s">
        <v>8314</v>
      </c>
      <c r="S460" s="10">
        <f t="shared" si="45"/>
        <v>41378.69976851852</v>
      </c>
      <c r="T460" s="9">
        <f t="shared" si="46"/>
        <v>41408.69976851852</v>
      </c>
      <c r="U460">
        <f t="shared" si="47"/>
        <v>2013</v>
      </c>
      <c r="V460">
        <f t="shared" si="42"/>
        <v>4</v>
      </c>
    </row>
    <row r="461" spans="1:22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43"/>
        <v>0</v>
      </c>
      <c r="P461">
        <f t="shared" si="44"/>
        <v>25</v>
      </c>
      <c r="Q461" s="12" t="s">
        <v>8308</v>
      </c>
      <c r="R461" t="s">
        <v>8314</v>
      </c>
      <c r="S461" s="10">
        <f t="shared" si="45"/>
        <v>40800.6403587963</v>
      </c>
      <c r="T461" s="9">
        <f t="shared" si="46"/>
        <v>40860.682025462964</v>
      </c>
      <c r="U461">
        <f t="shared" si="47"/>
        <v>2011</v>
      </c>
      <c r="V461">
        <f t="shared" si="42"/>
        <v>9</v>
      </c>
    </row>
    <row r="462" spans="1:22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43"/>
        <v>0</v>
      </c>
      <c r="P462">
        <f t="shared" si="44"/>
        <v>12.5</v>
      </c>
      <c r="Q462" s="12" t="s">
        <v>8308</v>
      </c>
      <c r="R462" t="s">
        <v>8314</v>
      </c>
      <c r="S462" s="10">
        <f t="shared" si="45"/>
        <v>41759.542534722219</v>
      </c>
      <c r="T462" s="9">
        <f t="shared" si="46"/>
        <v>41791.166666666664</v>
      </c>
      <c r="U462">
        <f t="shared" si="47"/>
        <v>2014</v>
      </c>
      <c r="V462">
        <f t="shared" si="42"/>
        <v>4</v>
      </c>
    </row>
    <row r="463" spans="1:22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43"/>
        <v>0</v>
      </c>
      <c r="P463" t="str">
        <f t="shared" si="44"/>
        <v>no backers</v>
      </c>
      <c r="Q463" s="12" t="s">
        <v>8308</v>
      </c>
      <c r="R463" t="s">
        <v>8314</v>
      </c>
      <c r="S463" s="10">
        <f t="shared" si="45"/>
        <v>41407.84684027778</v>
      </c>
      <c r="T463" s="9">
        <f t="shared" si="46"/>
        <v>41427.84684027778</v>
      </c>
      <c r="U463">
        <f t="shared" si="47"/>
        <v>2013</v>
      </c>
      <c r="V463">
        <f t="shared" si="42"/>
        <v>5</v>
      </c>
    </row>
    <row r="464" spans="1:22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43"/>
        <v>0</v>
      </c>
      <c r="P464" t="str">
        <f t="shared" si="44"/>
        <v>no backers</v>
      </c>
      <c r="Q464" s="12" t="s">
        <v>8308</v>
      </c>
      <c r="R464" t="s">
        <v>8314</v>
      </c>
      <c r="S464" s="10">
        <f t="shared" si="45"/>
        <v>40705.126631944448</v>
      </c>
      <c r="T464" s="9">
        <f t="shared" si="46"/>
        <v>40765.126631944448</v>
      </c>
      <c r="U464">
        <f t="shared" si="47"/>
        <v>2011</v>
      </c>
      <c r="V464">
        <f t="shared" si="42"/>
        <v>6</v>
      </c>
    </row>
    <row r="465" spans="1:22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43"/>
        <v>2</v>
      </c>
      <c r="P465">
        <f t="shared" si="44"/>
        <v>113.63639999999999</v>
      </c>
      <c r="Q465" s="12" t="s">
        <v>8308</v>
      </c>
      <c r="R465" t="s">
        <v>8314</v>
      </c>
      <c r="S465" s="10">
        <f t="shared" si="45"/>
        <v>40750.710104166668</v>
      </c>
      <c r="T465" s="9">
        <f t="shared" si="46"/>
        <v>40810.710104166668</v>
      </c>
      <c r="U465">
        <f t="shared" si="47"/>
        <v>2011</v>
      </c>
      <c r="V465">
        <f t="shared" si="42"/>
        <v>7</v>
      </c>
    </row>
    <row r="466" spans="1:22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43"/>
        <v>0</v>
      </c>
      <c r="P466">
        <f t="shared" si="44"/>
        <v>1</v>
      </c>
      <c r="Q466" s="12" t="s">
        <v>8308</v>
      </c>
      <c r="R466" t="s">
        <v>8314</v>
      </c>
      <c r="S466" s="10">
        <f t="shared" si="45"/>
        <v>42488.848784722228</v>
      </c>
      <c r="T466" s="9">
        <f t="shared" si="46"/>
        <v>42508.848784722228</v>
      </c>
      <c r="U466">
        <f t="shared" si="47"/>
        <v>2016</v>
      </c>
      <c r="V466">
        <f t="shared" si="42"/>
        <v>4</v>
      </c>
    </row>
    <row r="467" spans="1:22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43"/>
        <v>27</v>
      </c>
      <c r="P467">
        <f t="shared" si="44"/>
        <v>17.25</v>
      </c>
      <c r="Q467" s="12" t="s">
        <v>8308</v>
      </c>
      <c r="R467" t="s">
        <v>8314</v>
      </c>
      <c r="S467" s="10">
        <f t="shared" si="45"/>
        <v>41801.120069444441</v>
      </c>
      <c r="T467" s="9">
        <f t="shared" si="46"/>
        <v>41817.120069444441</v>
      </c>
      <c r="U467">
        <f t="shared" si="47"/>
        <v>2014</v>
      </c>
      <c r="V467">
        <f t="shared" si="42"/>
        <v>6</v>
      </c>
    </row>
    <row r="468" spans="1:22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43"/>
        <v>1</v>
      </c>
      <c r="P468">
        <f t="shared" si="44"/>
        <v>15.2</v>
      </c>
      <c r="Q468" s="12" t="s">
        <v>8308</v>
      </c>
      <c r="R468" t="s">
        <v>8314</v>
      </c>
      <c r="S468" s="10">
        <f t="shared" si="45"/>
        <v>41129.942870370374</v>
      </c>
      <c r="T468" s="9">
        <f t="shared" si="46"/>
        <v>41159.942870370374</v>
      </c>
      <c r="U468">
        <f t="shared" si="47"/>
        <v>2012</v>
      </c>
      <c r="V468">
        <f t="shared" si="42"/>
        <v>8</v>
      </c>
    </row>
    <row r="469" spans="1:22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43"/>
        <v>22</v>
      </c>
      <c r="P469">
        <f t="shared" si="44"/>
        <v>110.64100000000001</v>
      </c>
      <c r="Q469" s="12" t="s">
        <v>8308</v>
      </c>
      <c r="R469" t="s">
        <v>8314</v>
      </c>
      <c r="S469" s="10">
        <f t="shared" si="45"/>
        <v>41135.679791666669</v>
      </c>
      <c r="T469" s="9">
        <f t="shared" si="46"/>
        <v>41180.679791666669</v>
      </c>
      <c r="U469">
        <f t="shared" si="47"/>
        <v>2012</v>
      </c>
      <c r="V469">
        <f t="shared" si="42"/>
        <v>8</v>
      </c>
    </row>
    <row r="470" spans="1:22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43"/>
        <v>0</v>
      </c>
      <c r="P470" t="str">
        <f t="shared" si="44"/>
        <v>no backers</v>
      </c>
      <c r="Q470" s="12" t="s">
        <v>8308</v>
      </c>
      <c r="R470" t="s">
        <v>8314</v>
      </c>
      <c r="S470" s="10">
        <f t="shared" si="45"/>
        <v>41041.167627314811</v>
      </c>
      <c r="T470" s="9">
        <f t="shared" si="46"/>
        <v>41101.160474537035</v>
      </c>
      <c r="U470">
        <f t="shared" si="47"/>
        <v>2012</v>
      </c>
      <c r="V470">
        <f t="shared" si="42"/>
        <v>5</v>
      </c>
    </row>
    <row r="471" spans="1:22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43"/>
        <v>0</v>
      </c>
      <c r="P471" t="str">
        <f t="shared" si="44"/>
        <v>no backers</v>
      </c>
      <c r="Q471" s="12" t="s">
        <v>8308</v>
      </c>
      <c r="R471" t="s">
        <v>8314</v>
      </c>
      <c r="S471" s="10">
        <f t="shared" si="45"/>
        <v>41827.989861111113</v>
      </c>
      <c r="T471" s="9">
        <f t="shared" si="46"/>
        <v>41887.989861111113</v>
      </c>
      <c r="U471">
        <f t="shared" si="47"/>
        <v>2014</v>
      </c>
      <c r="V471">
        <f t="shared" si="42"/>
        <v>7</v>
      </c>
    </row>
    <row r="472" spans="1:22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43"/>
        <v>1</v>
      </c>
      <c r="P472">
        <f t="shared" si="44"/>
        <v>25.5</v>
      </c>
      <c r="Q472" s="12" t="s">
        <v>8308</v>
      </c>
      <c r="R472" t="s">
        <v>8314</v>
      </c>
      <c r="S472" s="10">
        <f t="shared" si="45"/>
        <v>41605.167696759258</v>
      </c>
      <c r="T472" s="9">
        <f t="shared" si="46"/>
        <v>41655.166666666664</v>
      </c>
      <c r="U472">
        <f t="shared" si="47"/>
        <v>2013</v>
      </c>
      <c r="V472">
        <f t="shared" si="42"/>
        <v>11</v>
      </c>
    </row>
    <row r="473" spans="1:22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43"/>
        <v>12</v>
      </c>
      <c r="P473">
        <f t="shared" si="44"/>
        <v>38.476500000000001</v>
      </c>
      <c r="Q473" s="12" t="s">
        <v>8308</v>
      </c>
      <c r="R473" t="s">
        <v>8314</v>
      </c>
      <c r="S473" s="10">
        <f t="shared" si="45"/>
        <v>41703.721979166665</v>
      </c>
      <c r="T473" s="9">
        <f t="shared" si="46"/>
        <v>41748.680312500001</v>
      </c>
      <c r="U473">
        <f t="shared" si="47"/>
        <v>2014</v>
      </c>
      <c r="V473">
        <f t="shared" si="42"/>
        <v>3</v>
      </c>
    </row>
    <row r="474" spans="1:22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43"/>
        <v>18</v>
      </c>
      <c r="P474">
        <f t="shared" si="44"/>
        <v>28.2</v>
      </c>
      <c r="Q474" s="12" t="s">
        <v>8308</v>
      </c>
      <c r="R474" t="s">
        <v>8314</v>
      </c>
      <c r="S474" s="10">
        <f t="shared" si="45"/>
        <v>41844.922662037039</v>
      </c>
      <c r="T474" s="9">
        <f t="shared" si="46"/>
        <v>41874.922662037039</v>
      </c>
      <c r="U474">
        <f t="shared" si="47"/>
        <v>2014</v>
      </c>
      <c r="V474">
        <f t="shared" si="42"/>
        <v>7</v>
      </c>
    </row>
    <row r="475" spans="1:22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43"/>
        <v>3</v>
      </c>
      <c r="P475">
        <f t="shared" si="44"/>
        <v>61.5</v>
      </c>
      <c r="Q475" s="12" t="s">
        <v>8308</v>
      </c>
      <c r="R475" t="s">
        <v>8314</v>
      </c>
      <c r="S475" s="10">
        <f t="shared" si="45"/>
        <v>41869.698136574072</v>
      </c>
      <c r="T475" s="9">
        <f t="shared" si="46"/>
        <v>41899.698136574072</v>
      </c>
      <c r="U475">
        <f t="shared" si="47"/>
        <v>2014</v>
      </c>
      <c r="V475">
        <f t="shared" si="42"/>
        <v>8</v>
      </c>
    </row>
    <row r="476" spans="1:22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43"/>
        <v>0</v>
      </c>
      <c r="P476">
        <f t="shared" si="44"/>
        <v>1</v>
      </c>
      <c r="Q476" s="12" t="s">
        <v>8308</v>
      </c>
      <c r="R476" t="s">
        <v>8314</v>
      </c>
      <c r="S476" s="10">
        <f t="shared" si="45"/>
        <v>42753.329039351855</v>
      </c>
      <c r="T476" s="9">
        <f t="shared" si="46"/>
        <v>42783.329039351855</v>
      </c>
      <c r="U476">
        <f t="shared" si="47"/>
        <v>2017</v>
      </c>
      <c r="V476">
        <f t="shared" si="42"/>
        <v>1</v>
      </c>
    </row>
    <row r="477" spans="1:22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43"/>
        <v>0</v>
      </c>
      <c r="P477" t="str">
        <f t="shared" si="44"/>
        <v>no backers</v>
      </c>
      <c r="Q477" s="12" t="s">
        <v>8308</v>
      </c>
      <c r="R477" t="s">
        <v>8314</v>
      </c>
      <c r="S477" s="10">
        <f t="shared" si="45"/>
        <v>42100.086145833338</v>
      </c>
      <c r="T477" s="9">
        <f t="shared" si="46"/>
        <v>42130.086145833338</v>
      </c>
      <c r="U477">
        <f t="shared" si="47"/>
        <v>2015</v>
      </c>
      <c r="V477">
        <f t="shared" si="42"/>
        <v>4</v>
      </c>
    </row>
    <row r="478" spans="1:22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43"/>
        <v>2</v>
      </c>
      <c r="P478">
        <f t="shared" si="44"/>
        <v>39.569299999999998</v>
      </c>
      <c r="Q478" s="12" t="s">
        <v>8308</v>
      </c>
      <c r="R478" t="s">
        <v>8314</v>
      </c>
      <c r="S478" s="10">
        <f t="shared" si="45"/>
        <v>41757.975011574075</v>
      </c>
      <c r="T478" s="9">
        <f t="shared" si="46"/>
        <v>41793.165972222225</v>
      </c>
      <c r="U478">
        <f t="shared" si="47"/>
        <v>2014</v>
      </c>
      <c r="V478">
        <f t="shared" si="42"/>
        <v>4</v>
      </c>
    </row>
    <row r="479" spans="1:22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43"/>
        <v>0</v>
      </c>
      <c r="P479" t="str">
        <f t="shared" si="44"/>
        <v>no backers</v>
      </c>
      <c r="Q479" s="12" t="s">
        <v>8308</v>
      </c>
      <c r="R479" t="s">
        <v>8314</v>
      </c>
      <c r="S479" s="10">
        <f t="shared" si="45"/>
        <v>40987.83488425926</v>
      </c>
      <c r="T479" s="9">
        <f t="shared" si="46"/>
        <v>41047.83488425926</v>
      </c>
      <c r="U479">
        <f t="shared" si="47"/>
        <v>2012</v>
      </c>
      <c r="V479">
        <f t="shared" si="42"/>
        <v>3</v>
      </c>
    </row>
    <row r="480" spans="1:22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43"/>
        <v>0</v>
      </c>
      <c r="P480" t="str">
        <f t="shared" si="44"/>
        <v>no backers</v>
      </c>
      <c r="Q480" s="12" t="s">
        <v>8308</v>
      </c>
      <c r="R480" t="s">
        <v>8314</v>
      </c>
      <c r="S480" s="10">
        <f t="shared" si="45"/>
        <v>42065.910983796297</v>
      </c>
      <c r="T480" s="9">
        <f t="shared" si="46"/>
        <v>42095.869317129633</v>
      </c>
      <c r="U480">
        <f t="shared" si="47"/>
        <v>2015</v>
      </c>
      <c r="V480">
        <f t="shared" si="42"/>
        <v>3</v>
      </c>
    </row>
    <row r="481" spans="1:22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43"/>
        <v>33</v>
      </c>
      <c r="P481">
        <f t="shared" si="44"/>
        <v>88.8</v>
      </c>
      <c r="Q481" s="12" t="s">
        <v>8308</v>
      </c>
      <c r="R481" t="s">
        <v>8314</v>
      </c>
      <c r="S481" s="10">
        <f t="shared" si="45"/>
        <v>41904.407812500001</v>
      </c>
      <c r="T481" s="9">
        <f t="shared" si="46"/>
        <v>41964.449479166666</v>
      </c>
      <c r="U481">
        <f t="shared" si="47"/>
        <v>2014</v>
      </c>
      <c r="V481">
        <f t="shared" si="42"/>
        <v>9</v>
      </c>
    </row>
    <row r="482" spans="1:22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43"/>
        <v>19</v>
      </c>
      <c r="P482">
        <f t="shared" si="44"/>
        <v>55.457099999999997</v>
      </c>
      <c r="Q482" s="12" t="s">
        <v>8308</v>
      </c>
      <c r="R482" t="s">
        <v>8314</v>
      </c>
      <c r="S482" s="10">
        <f t="shared" si="45"/>
        <v>41465.500173611108</v>
      </c>
      <c r="T482" s="9">
        <f t="shared" si="46"/>
        <v>41495.500173611108</v>
      </c>
      <c r="U482">
        <f t="shared" si="47"/>
        <v>2013</v>
      </c>
      <c r="V482">
        <f t="shared" si="42"/>
        <v>7</v>
      </c>
    </row>
    <row r="483" spans="1:22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43"/>
        <v>6</v>
      </c>
      <c r="P483">
        <f t="shared" si="44"/>
        <v>87.142899999999997</v>
      </c>
      <c r="Q483" s="12" t="s">
        <v>8308</v>
      </c>
      <c r="R483" t="s">
        <v>8314</v>
      </c>
      <c r="S483" s="10">
        <f t="shared" si="45"/>
        <v>41162.672326388885</v>
      </c>
      <c r="T483" s="9">
        <f t="shared" si="46"/>
        <v>41192.672326388885</v>
      </c>
      <c r="U483">
        <f t="shared" si="47"/>
        <v>2012</v>
      </c>
      <c r="V483">
        <f t="shared" si="42"/>
        <v>9</v>
      </c>
    </row>
    <row r="484" spans="1:22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43"/>
        <v>0</v>
      </c>
      <c r="P484">
        <f t="shared" si="44"/>
        <v>10</v>
      </c>
      <c r="Q484" s="12" t="s">
        <v>8308</v>
      </c>
      <c r="R484" t="s">
        <v>8314</v>
      </c>
      <c r="S484" s="10">
        <f t="shared" si="45"/>
        <v>42447.896875000006</v>
      </c>
      <c r="T484" s="9">
        <f t="shared" si="46"/>
        <v>42474.606944444444</v>
      </c>
      <c r="U484">
        <f t="shared" si="47"/>
        <v>2016</v>
      </c>
      <c r="V484">
        <f t="shared" si="42"/>
        <v>3</v>
      </c>
    </row>
    <row r="485" spans="1:22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43"/>
        <v>50</v>
      </c>
      <c r="P485">
        <f t="shared" si="44"/>
        <v>51.224499999999999</v>
      </c>
      <c r="Q485" s="12" t="s">
        <v>8308</v>
      </c>
      <c r="R485" t="s">
        <v>8314</v>
      </c>
      <c r="S485" s="10">
        <f t="shared" si="45"/>
        <v>41243.197592592594</v>
      </c>
      <c r="T485" s="9">
        <f t="shared" si="46"/>
        <v>41303.197592592594</v>
      </c>
      <c r="U485">
        <f t="shared" si="47"/>
        <v>2012</v>
      </c>
      <c r="V485">
        <f t="shared" si="42"/>
        <v>11</v>
      </c>
    </row>
    <row r="486" spans="1:22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43"/>
        <v>0</v>
      </c>
      <c r="P486">
        <f t="shared" si="44"/>
        <v>13.545500000000001</v>
      </c>
      <c r="Q486" s="12" t="s">
        <v>8308</v>
      </c>
      <c r="R486" t="s">
        <v>8314</v>
      </c>
      <c r="S486" s="10">
        <f t="shared" si="45"/>
        <v>42272.93949074074</v>
      </c>
      <c r="T486" s="9">
        <f t="shared" si="46"/>
        <v>42313.981157407412</v>
      </c>
      <c r="U486">
        <f t="shared" si="47"/>
        <v>2015</v>
      </c>
      <c r="V486">
        <f t="shared" si="42"/>
        <v>9</v>
      </c>
    </row>
    <row r="487" spans="1:22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43"/>
        <v>22</v>
      </c>
      <c r="P487">
        <f t="shared" si="44"/>
        <v>66.520099999999999</v>
      </c>
      <c r="Q487" s="12" t="s">
        <v>8308</v>
      </c>
      <c r="R487" t="s">
        <v>8314</v>
      </c>
      <c r="S487" s="10">
        <f t="shared" si="45"/>
        <v>41381.50577546296</v>
      </c>
      <c r="T487" s="9">
        <f t="shared" si="46"/>
        <v>41411.50577546296</v>
      </c>
      <c r="U487">
        <f t="shared" si="47"/>
        <v>2013</v>
      </c>
      <c r="V487">
        <f t="shared" si="42"/>
        <v>4</v>
      </c>
    </row>
    <row r="488" spans="1:22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43"/>
        <v>0</v>
      </c>
      <c r="P488">
        <f t="shared" si="44"/>
        <v>50</v>
      </c>
      <c r="Q488" s="12" t="s">
        <v>8308</v>
      </c>
      <c r="R488" t="s">
        <v>8314</v>
      </c>
      <c r="S488" s="10">
        <f t="shared" si="45"/>
        <v>41761.94258101852</v>
      </c>
      <c r="T488" s="9">
        <f t="shared" si="46"/>
        <v>41791.94258101852</v>
      </c>
      <c r="U488">
        <f t="shared" si="47"/>
        <v>2014</v>
      </c>
      <c r="V488">
        <f t="shared" si="42"/>
        <v>5</v>
      </c>
    </row>
    <row r="489" spans="1:22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43"/>
        <v>0</v>
      </c>
      <c r="P489" t="str">
        <f t="shared" si="44"/>
        <v>no backers</v>
      </c>
      <c r="Q489" s="12" t="s">
        <v>8308</v>
      </c>
      <c r="R489" t="s">
        <v>8314</v>
      </c>
      <c r="S489" s="10">
        <f t="shared" si="45"/>
        <v>42669.594837962963</v>
      </c>
      <c r="T489" s="9">
        <f t="shared" si="46"/>
        <v>42729.636504629627</v>
      </c>
      <c r="U489">
        <f t="shared" si="47"/>
        <v>2016</v>
      </c>
      <c r="V489">
        <f t="shared" si="42"/>
        <v>10</v>
      </c>
    </row>
    <row r="490" spans="1:22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43"/>
        <v>0</v>
      </c>
      <c r="P490" t="str">
        <f t="shared" si="44"/>
        <v>no backers</v>
      </c>
      <c r="Q490" s="12" t="s">
        <v>8308</v>
      </c>
      <c r="R490" t="s">
        <v>8314</v>
      </c>
      <c r="S490" s="10">
        <f t="shared" si="45"/>
        <v>42714.054398148146</v>
      </c>
      <c r="T490" s="9">
        <f t="shared" si="46"/>
        <v>42744.054398148146</v>
      </c>
      <c r="U490">
        <f t="shared" si="47"/>
        <v>2016</v>
      </c>
      <c r="V490">
        <f t="shared" si="42"/>
        <v>12</v>
      </c>
    </row>
    <row r="491" spans="1:22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43"/>
        <v>0</v>
      </c>
      <c r="P491">
        <f t="shared" si="44"/>
        <v>71.666700000000006</v>
      </c>
      <c r="Q491" s="12" t="s">
        <v>8308</v>
      </c>
      <c r="R491" t="s">
        <v>8314</v>
      </c>
      <c r="S491" s="10">
        <f t="shared" si="45"/>
        <v>40882.481666666667</v>
      </c>
      <c r="T491" s="9">
        <f t="shared" si="46"/>
        <v>40913.481249999997</v>
      </c>
      <c r="U491">
        <f t="shared" si="47"/>
        <v>2011</v>
      </c>
      <c r="V491">
        <f t="shared" si="42"/>
        <v>12</v>
      </c>
    </row>
    <row r="492" spans="1:22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43"/>
        <v>0</v>
      </c>
      <c r="P492" t="str">
        <f t="shared" si="44"/>
        <v>no backers</v>
      </c>
      <c r="Q492" s="12" t="s">
        <v>8308</v>
      </c>
      <c r="R492" t="s">
        <v>8314</v>
      </c>
      <c r="S492" s="10">
        <f t="shared" si="45"/>
        <v>41113.968576388892</v>
      </c>
      <c r="T492" s="9">
        <f t="shared" si="46"/>
        <v>41143.968576388892</v>
      </c>
      <c r="U492">
        <f t="shared" si="47"/>
        <v>2012</v>
      </c>
      <c r="V492">
        <f t="shared" si="42"/>
        <v>7</v>
      </c>
    </row>
    <row r="493" spans="1:22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43"/>
        <v>0</v>
      </c>
      <c r="P493" t="str">
        <f t="shared" si="44"/>
        <v>no backers</v>
      </c>
      <c r="Q493" s="12" t="s">
        <v>8308</v>
      </c>
      <c r="R493" t="s">
        <v>8314</v>
      </c>
      <c r="S493" s="10">
        <f t="shared" si="45"/>
        <v>42366.982627314821</v>
      </c>
      <c r="T493" s="9">
        <f t="shared" si="46"/>
        <v>42396.982627314821</v>
      </c>
      <c r="U493">
        <f t="shared" si="47"/>
        <v>2015</v>
      </c>
      <c r="V493">
        <f t="shared" si="42"/>
        <v>12</v>
      </c>
    </row>
    <row r="494" spans="1:22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43"/>
        <v>0</v>
      </c>
      <c r="P494" t="str">
        <f t="shared" si="44"/>
        <v>no backers</v>
      </c>
      <c r="Q494" s="12" t="s">
        <v>8308</v>
      </c>
      <c r="R494" t="s">
        <v>8314</v>
      </c>
      <c r="S494" s="10">
        <f t="shared" si="45"/>
        <v>42596.03506944445</v>
      </c>
      <c r="T494" s="9">
        <f t="shared" si="46"/>
        <v>42656.03506944445</v>
      </c>
      <c r="U494">
        <f t="shared" si="47"/>
        <v>2016</v>
      </c>
      <c r="V494">
        <f t="shared" si="42"/>
        <v>8</v>
      </c>
    </row>
    <row r="495" spans="1:22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43"/>
        <v>0</v>
      </c>
      <c r="P495" t="str">
        <f t="shared" si="44"/>
        <v>no backers</v>
      </c>
      <c r="Q495" s="12" t="s">
        <v>8308</v>
      </c>
      <c r="R495" t="s">
        <v>8314</v>
      </c>
      <c r="S495" s="10">
        <f t="shared" si="45"/>
        <v>42114.726134259254</v>
      </c>
      <c r="T495" s="9">
        <f t="shared" si="46"/>
        <v>42144.726134259254</v>
      </c>
      <c r="U495">
        <f t="shared" si="47"/>
        <v>2015</v>
      </c>
      <c r="V495">
        <f t="shared" si="42"/>
        <v>4</v>
      </c>
    </row>
    <row r="496" spans="1:22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43"/>
        <v>0</v>
      </c>
      <c r="P496">
        <f t="shared" si="44"/>
        <v>10.333299999999999</v>
      </c>
      <c r="Q496" s="12" t="s">
        <v>8308</v>
      </c>
      <c r="R496" t="s">
        <v>8314</v>
      </c>
      <c r="S496" s="10">
        <f t="shared" si="45"/>
        <v>41799.830613425926</v>
      </c>
      <c r="T496" s="9">
        <f t="shared" si="46"/>
        <v>41823.125</v>
      </c>
      <c r="U496">
        <f t="shared" si="47"/>
        <v>2014</v>
      </c>
      <c r="V496">
        <f t="shared" si="42"/>
        <v>6</v>
      </c>
    </row>
    <row r="497" spans="1:22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43"/>
        <v>0</v>
      </c>
      <c r="P497" t="str">
        <f t="shared" si="44"/>
        <v>no backers</v>
      </c>
      <c r="Q497" s="12" t="s">
        <v>8308</v>
      </c>
      <c r="R497" t="s">
        <v>8314</v>
      </c>
      <c r="S497" s="10">
        <f t="shared" si="45"/>
        <v>42171.827604166669</v>
      </c>
      <c r="T497" s="9">
        <f t="shared" si="46"/>
        <v>42201.827604166669</v>
      </c>
      <c r="U497">
        <f t="shared" si="47"/>
        <v>2015</v>
      </c>
      <c r="V497">
        <f t="shared" si="42"/>
        <v>6</v>
      </c>
    </row>
    <row r="498" spans="1:22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43"/>
        <v>0</v>
      </c>
      <c r="P498">
        <f t="shared" si="44"/>
        <v>1</v>
      </c>
      <c r="Q498" s="12" t="s">
        <v>8308</v>
      </c>
      <c r="R498" t="s">
        <v>8314</v>
      </c>
      <c r="S498" s="10">
        <f t="shared" si="45"/>
        <v>41620.93141203704</v>
      </c>
      <c r="T498" s="9">
        <f t="shared" si="46"/>
        <v>41680.93141203704</v>
      </c>
      <c r="U498">
        <f t="shared" si="47"/>
        <v>2013</v>
      </c>
      <c r="V498">
        <f t="shared" si="42"/>
        <v>12</v>
      </c>
    </row>
    <row r="499" spans="1:22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43"/>
        <v>1</v>
      </c>
      <c r="P499">
        <f t="shared" si="44"/>
        <v>10</v>
      </c>
      <c r="Q499" s="12" t="s">
        <v>8308</v>
      </c>
      <c r="R499" t="s">
        <v>8314</v>
      </c>
      <c r="S499" s="10">
        <f t="shared" si="45"/>
        <v>41945.037789351853</v>
      </c>
      <c r="T499" s="9">
        <f t="shared" si="46"/>
        <v>41998.208333333328</v>
      </c>
      <c r="U499">
        <f t="shared" si="47"/>
        <v>2014</v>
      </c>
      <c r="V499">
        <f t="shared" si="42"/>
        <v>11</v>
      </c>
    </row>
    <row r="500" spans="1:22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43"/>
        <v>5</v>
      </c>
      <c r="P500">
        <f t="shared" si="44"/>
        <v>136.0909</v>
      </c>
      <c r="Q500" s="12" t="s">
        <v>8308</v>
      </c>
      <c r="R500" t="s">
        <v>8314</v>
      </c>
      <c r="S500" s="10">
        <f t="shared" si="45"/>
        <v>40858.762141203704</v>
      </c>
      <c r="T500" s="9">
        <f t="shared" si="46"/>
        <v>40900.762141203704</v>
      </c>
      <c r="U500">
        <f t="shared" si="47"/>
        <v>2011</v>
      </c>
      <c r="V500">
        <f t="shared" si="42"/>
        <v>11</v>
      </c>
    </row>
    <row r="501" spans="1:22" ht="80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43"/>
        <v>10</v>
      </c>
      <c r="P501">
        <f t="shared" si="44"/>
        <v>73.461500000000001</v>
      </c>
      <c r="Q501" s="12" t="s">
        <v>8308</v>
      </c>
      <c r="R501" t="s">
        <v>8314</v>
      </c>
      <c r="S501" s="10">
        <f t="shared" si="45"/>
        <v>40043.895462962959</v>
      </c>
      <c r="T501" s="9">
        <f t="shared" si="46"/>
        <v>40098.874305555553</v>
      </c>
      <c r="U501">
        <f t="shared" si="47"/>
        <v>2009</v>
      </c>
      <c r="V501">
        <f t="shared" si="42"/>
        <v>8</v>
      </c>
    </row>
    <row r="502" spans="1:22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43"/>
        <v>3</v>
      </c>
      <c r="P502">
        <f t="shared" si="44"/>
        <v>53.75</v>
      </c>
      <c r="Q502" s="12" t="s">
        <v>8308</v>
      </c>
      <c r="R502" t="s">
        <v>8314</v>
      </c>
      <c r="S502" s="10">
        <f t="shared" si="45"/>
        <v>40247.886006944449</v>
      </c>
      <c r="T502" s="9">
        <f t="shared" si="46"/>
        <v>40306.927777777775</v>
      </c>
      <c r="U502">
        <f t="shared" si="47"/>
        <v>2010</v>
      </c>
      <c r="V502">
        <f t="shared" si="42"/>
        <v>3</v>
      </c>
    </row>
    <row r="503" spans="1:22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43"/>
        <v>0</v>
      </c>
      <c r="P503" t="str">
        <f t="shared" si="44"/>
        <v>no backers</v>
      </c>
      <c r="Q503" s="12" t="s">
        <v>8308</v>
      </c>
      <c r="R503" t="s">
        <v>8314</v>
      </c>
      <c r="S503" s="10">
        <f t="shared" si="45"/>
        <v>40703.234386574077</v>
      </c>
      <c r="T503" s="9">
        <f t="shared" si="46"/>
        <v>40733.234386574077</v>
      </c>
      <c r="U503">
        <f t="shared" si="47"/>
        <v>2011</v>
      </c>
      <c r="V503">
        <f t="shared" si="42"/>
        <v>6</v>
      </c>
    </row>
    <row r="504" spans="1:22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43"/>
        <v>1</v>
      </c>
      <c r="P504">
        <f t="shared" si="44"/>
        <v>57.5</v>
      </c>
      <c r="Q504" s="12" t="s">
        <v>8308</v>
      </c>
      <c r="R504" t="s">
        <v>8314</v>
      </c>
      <c r="S504" s="10">
        <f t="shared" si="45"/>
        <v>40956.553530092591</v>
      </c>
      <c r="T504" s="9">
        <f t="shared" si="46"/>
        <v>40986.511863425927</v>
      </c>
      <c r="U504">
        <f t="shared" si="47"/>
        <v>2012</v>
      </c>
      <c r="V504">
        <f t="shared" si="42"/>
        <v>2</v>
      </c>
    </row>
    <row r="505" spans="1:22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43"/>
        <v>2</v>
      </c>
      <c r="P505">
        <f t="shared" si="44"/>
        <v>12.666700000000001</v>
      </c>
      <c r="Q505" s="12" t="s">
        <v>8308</v>
      </c>
      <c r="R505" t="s">
        <v>8314</v>
      </c>
      <c r="S505" s="10">
        <f t="shared" si="45"/>
        <v>41991.526655092588</v>
      </c>
      <c r="T505" s="9">
        <f t="shared" si="46"/>
        <v>42021.526655092588</v>
      </c>
      <c r="U505">
        <f t="shared" si="47"/>
        <v>2014</v>
      </c>
      <c r="V505">
        <f t="shared" si="42"/>
        <v>12</v>
      </c>
    </row>
    <row r="506" spans="1:22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43"/>
        <v>1</v>
      </c>
      <c r="P506">
        <f t="shared" si="44"/>
        <v>67</v>
      </c>
      <c r="Q506" s="12" t="s">
        <v>8308</v>
      </c>
      <c r="R506" t="s">
        <v>8314</v>
      </c>
      <c r="S506" s="10">
        <f t="shared" si="45"/>
        <v>40949.98364583333</v>
      </c>
      <c r="T506" s="9">
        <f t="shared" si="46"/>
        <v>41009.941979166666</v>
      </c>
      <c r="U506">
        <f t="shared" si="47"/>
        <v>2012</v>
      </c>
      <c r="V506">
        <f t="shared" si="42"/>
        <v>2</v>
      </c>
    </row>
    <row r="507" spans="1:22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43"/>
        <v>0</v>
      </c>
      <c r="P507">
        <f t="shared" si="44"/>
        <v>3.7143000000000002</v>
      </c>
      <c r="Q507" s="12" t="s">
        <v>8308</v>
      </c>
      <c r="R507" t="s">
        <v>8314</v>
      </c>
      <c r="S507" s="10">
        <f t="shared" si="45"/>
        <v>42318.098217592589</v>
      </c>
      <c r="T507" s="9">
        <f t="shared" si="46"/>
        <v>42363.098217592589</v>
      </c>
      <c r="U507">
        <f t="shared" si="47"/>
        <v>2015</v>
      </c>
      <c r="V507">
        <f t="shared" si="42"/>
        <v>11</v>
      </c>
    </row>
    <row r="508" spans="1:22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43"/>
        <v>0</v>
      </c>
      <c r="P508">
        <f t="shared" si="44"/>
        <v>250</v>
      </c>
      <c r="Q508" s="12" t="s">
        <v>8308</v>
      </c>
      <c r="R508" t="s">
        <v>8314</v>
      </c>
      <c r="S508" s="10">
        <f t="shared" si="45"/>
        <v>41466.552314814813</v>
      </c>
      <c r="T508" s="9">
        <f t="shared" si="46"/>
        <v>41496.552314814813</v>
      </c>
      <c r="U508">
        <f t="shared" si="47"/>
        <v>2013</v>
      </c>
      <c r="V508">
        <f t="shared" si="42"/>
        <v>7</v>
      </c>
    </row>
    <row r="509" spans="1:22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43"/>
        <v>3</v>
      </c>
      <c r="P509">
        <f t="shared" si="44"/>
        <v>64</v>
      </c>
      <c r="Q509" s="12" t="s">
        <v>8308</v>
      </c>
      <c r="R509" t="s">
        <v>8314</v>
      </c>
      <c r="S509" s="10">
        <f t="shared" si="45"/>
        <v>41156.958993055552</v>
      </c>
      <c r="T509" s="9">
        <f t="shared" si="46"/>
        <v>41201.958993055552</v>
      </c>
      <c r="U509">
        <f t="shared" si="47"/>
        <v>2012</v>
      </c>
      <c r="V509">
        <f t="shared" si="42"/>
        <v>9</v>
      </c>
    </row>
    <row r="510" spans="1:22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43"/>
        <v>1</v>
      </c>
      <c r="P510">
        <f t="shared" si="44"/>
        <v>133.33330000000001</v>
      </c>
      <c r="Q510" s="12" t="s">
        <v>8308</v>
      </c>
      <c r="R510" t="s">
        <v>8314</v>
      </c>
      <c r="S510" s="10">
        <f t="shared" si="45"/>
        <v>40995.024317129632</v>
      </c>
      <c r="T510" s="9">
        <f t="shared" si="46"/>
        <v>41054.593055555553</v>
      </c>
      <c r="U510">
        <f t="shared" si="47"/>
        <v>2012</v>
      </c>
      <c r="V510">
        <f t="shared" si="42"/>
        <v>3</v>
      </c>
    </row>
    <row r="511" spans="1:22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43"/>
        <v>0</v>
      </c>
      <c r="P511">
        <f t="shared" si="44"/>
        <v>10</v>
      </c>
      <c r="Q511" s="12" t="s">
        <v>8308</v>
      </c>
      <c r="R511" t="s">
        <v>8314</v>
      </c>
      <c r="S511" s="10">
        <f t="shared" si="45"/>
        <v>42153.631597222222</v>
      </c>
      <c r="T511" s="9">
        <f t="shared" si="46"/>
        <v>42183.631597222222</v>
      </c>
      <c r="U511">
        <f t="shared" si="47"/>
        <v>2015</v>
      </c>
      <c r="V511">
        <f t="shared" si="42"/>
        <v>5</v>
      </c>
    </row>
    <row r="512" spans="1:22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43"/>
        <v>0</v>
      </c>
      <c r="P512" t="str">
        <f t="shared" si="44"/>
        <v>no backers</v>
      </c>
      <c r="Q512" s="12" t="s">
        <v>8308</v>
      </c>
      <c r="R512" t="s">
        <v>8314</v>
      </c>
      <c r="S512" s="10">
        <f t="shared" si="45"/>
        <v>42400.176377314812</v>
      </c>
      <c r="T512" s="9">
        <f t="shared" si="46"/>
        <v>42430.176377314812</v>
      </c>
      <c r="U512">
        <f t="shared" si="47"/>
        <v>2016</v>
      </c>
      <c r="V512">
        <f t="shared" si="42"/>
        <v>1</v>
      </c>
    </row>
    <row r="513" spans="1:22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43"/>
        <v>3</v>
      </c>
      <c r="P513">
        <f t="shared" si="44"/>
        <v>30</v>
      </c>
      <c r="Q513" s="12" t="s">
        <v>8308</v>
      </c>
      <c r="R513" t="s">
        <v>8314</v>
      </c>
      <c r="S513" s="10">
        <f t="shared" si="45"/>
        <v>41340.303032407406</v>
      </c>
      <c r="T513" s="9">
        <f t="shared" si="46"/>
        <v>41370.261365740742</v>
      </c>
      <c r="U513">
        <f t="shared" si="47"/>
        <v>2013</v>
      </c>
      <c r="V513">
        <f t="shared" si="42"/>
        <v>3</v>
      </c>
    </row>
    <row r="514" spans="1:22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43"/>
        <v>0</v>
      </c>
      <c r="P514">
        <f t="shared" si="44"/>
        <v>5.5</v>
      </c>
      <c r="Q514" s="12" t="s">
        <v>8308</v>
      </c>
      <c r="R514" t="s">
        <v>8314</v>
      </c>
      <c r="S514" s="10">
        <f t="shared" si="45"/>
        <v>42649.742210648154</v>
      </c>
      <c r="T514" s="9">
        <f t="shared" si="46"/>
        <v>42694.783877314811</v>
      </c>
      <c r="U514">
        <f t="shared" si="47"/>
        <v>2016</v>
      </c>
      <c r="V514">
        <f t="shared" ref="V514:V521" si="48">MONTH(S514)</f>
        <v>10</v>
      </c>
    </row>
    <row r="515" spans="1:22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9">ROUND(E515/D515*100,0)</f>
        <v>14</v>
      </c>
      <c r="P515">
        <f t="shared" ref="P515:P578" si="50">IFERROR(ROUND(E515/L515,4),"no backers")</f>
        <v>102.3824</v>
      </c>
      <c r="Q515" s="12" t="s">
        <v>8308</v>
      </c>
      <c r="R515" t="s">
        <v>8314</v>
      </c>
      <c r="S515" s="10">
        <f t="shared" ref="S515:S578" si="51">(((J515/60)/60)/24)+DATE(1970,1,1)</f>
        <v>42552.653993055559</v>
      </c>
      <c r="T515" s="9">
        <f t="shared" ref="T515:T578" si="52">(((I515/60)/60)/24)+DATE(1970,1,1)</f>
        <v>42597.291666666672</v>
      </c>
      <c r="U515">
        <f t="shared" ref="U515:U578" si="53">YEAR(S515)</f>
        <v>2016</v>
      </c>
      <c r="V515">
        <f t="shared" si="48"/>
        <v>7</v>
      </c>
    </row>
    <row r="516" spans="1:22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9"/>
        <v>3</v>
      </c>
      <c r="P516">
        <f t="shared" si="50"/>
        <v>16.666699999999999</v>
      </c>
      <c r="Q516" s="12" t="s">
        <v>8308</v>
      </c>
      <c r="R516" t="s">
        <v>8314</v>
      </c>
      <c r="S516" s="10">
        <f t="shared" si="51"/>
        <v>41830.613969907405</v>
      </c>
      <c r="T516" s="9">
        <f t="shared" si="52"/>
        <v>41860.613969907405</v>
      </c>
      <c r="U516">
        <f t="shared" si="53"/>
        <v>2014</v>
      </c>
      <c r="V516">
        <f t="shared" si="48"/>
        <v>7</v>
      </c>
    </row>
    <row r="517" spans="1:22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9"/>
        <v>25</v>
      </c>
      <c r="P517">
        <f t="shared" si="50"/>
        <v>725.02940000000001</v>
      </c>
      <c r="Q517" s="12" t="s">
        <v>8308</v>
      </c>
      <c r="R517" t="s">
        <v>8314</v>
      </c>
      <c r="S517" s="10">
        <f t="shared" si="51"/>
        <v>42327.490752314814</v>
      </c>
      <c r="T517" s="9">
        <f t="shared" si="52"/>
        <v>42367.490752314814</v>
      </c>
      <c r="U517">
        <f t="shared" si="53"/>
        <v>2015</v>
      </c>
      <c r="V517">
        <f t="shared" si="48"/>
        <v>11</v>
      </c>
    </row>
    <row r="518" spans="1:22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9"/>
        <v>0</v>
      </c>
      <c r="P518" t="str">
        <f t="shared" si="50"/>
        <v>no backers</v>
      </c>
      <c r="Q518" s="12" t="s">
        <v>8308</v>
      </c>
      <c r="R518" t="s">
        <v>8314</v>
      </c>
      <c r="S518" s="10">
        <f t="shared" si="51"/>
        <v>42091.778703703705</v>
      </c>
      <c r="T518" s="9">
        <f t="shared" si="52"/>
        <v>42151.778703703705</v>
      </c>
      <c r="U518">
        <f t="shared" si="53"/>
        <v>2015</v>
      </c>
      <c r="V518">
        <f t="shared" si="48"/>
        <v>3</v>
      </c>
    </row>
    <row r="519" spans="1:22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9"/>
        <v>1</v>
      </c>
      <c r="P519">
        <f t="shared" si="50"/>
        <v>68.333299999999994</v>
      </c>
      <c r="Q519" s="12" t="s">
        <v>8308</v>
      </c>
      <c r="R519" t="s">
        <v>8314</v>
      </c>
      <c r="S519" s="10">
        <f t="shared" si="51"/>
        <v>42738.615289351852</v>
      </c>
      <c r="T519" s="9">
        <f t="shared" si="52"/>
        <v>42768.615289351852</v>
      </c>
      <c r="U519">
        <f t="shared" si="53"/>
        <v>2017</v>
      </c>
      <c r="V519">
        <f t="shared" si="48"/>
        <v>1</v>
      </c>
    </row>
    <row r="520" spans="1:22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9"/>
        <v>0</v>
      </c>
      <c r="P520" t="str">
        <f t="shared" si="50"/>
        <v>no backers</v>
      </c>
      <c r="Q520" s="12" t="s">
        <v>8308</v>
      </c>
      <c r="R520" t="s">
        <v>8314</v>
      </c>
      <c r="S520" s="10">
        <f t="shared" si="51"/>
        <v>42223.616018518514</v>
      </c>
      <c r="T520" s="9">
        <f t="shared" si="52"/>
        <v>42253.615277777775</v>
      </c>
      <c r="U520">
        <f t="shared" si="53"/>
        <v>2015</v>
      </c>
      <c r="V520">
        <f t="shared" si="48"/>
        <v>8</v>
      </c>
    </row>
    <row r="521" spans="1:22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9"/>
        <v>23</v>
      </c>
      <c r="P521">
        <f t="shared" si="50"/>
        <v>39.2286</v>
      </c>
      <c r="Q521" s="12" t="s">
        <v>8308</v>
      </c>
      <c r="R521" t="s">
        <v>8314</v>
      </c>
      <c r="S521" s="10">
        <f t="shared" si="51"/>
        <v>41218.391446759262</v>
      </c>
      <c r="T521" s="9">
        <f t="shared" si="52"/>
        <v>41248.391446759262</v>
      </c>
      <c r="U521">
        <f t="shared" si="53"/>
        <v>2012</v>
      </c>
      <c r="V521">
        <f t="shared" si="48"/>
        <v>11</v>
      </c>
    </row>
    <row r="522" spans="1:22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9"/>
        <v>102</v>
      </c>
      <c r="P522">
        <f t="shared" si="50"/>
        <v>150.14709999999999</v>
      </c>
      <c r="Q522" s="12" t="s">
        <v>8315</v>
      </c>
      <c r="R522" t="s">
        <v>8316</v>
      </c>
      <c r="S522" s="10">
        <f t="shared" si="51"/>
        <v>42318.702094907407</v>
      </c>
      <c r="T522" s="9">
        <f t="shared" si="52"/>
        <v>42348.702094907407</v>
      </c>
      <c r="U522">
        <f t="shared" si="53"/>
        <v>2015</v>
      </c>
      <c r="V522">
        <f>MONTH(S522)</f>
        <v>11</v>
      </c>
    </row>
    <row r="523" spans="1:22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9"/>
        <v>105</v>
      </c>
      <c r="P523">
        <f t="shared" si="50"/>
        <v>93.428600000000003</v>
      </c>
      <c r="Q523" s="12" t="s">
        <v>8315</v>
      </c>
      <c r="R523" t="s">
        <v>8316</v>
      </c>
      <c r="S523" s="10">
        <f t="shared" si="51"/>
        <v>42646.092812499999</v>
      </c>
      <c r="T523" s="9">
        <f t="shared" si="52"/>
        <v>42675.207638888889</v>
      </c>
      <c r="U523">
        <f t="shared" si="53"/>
        <v>2016</v>
      </c>
      <c r="V523">
        <f t="shared" ref="V523:V541" si="54">MONTH(S523)</f>
        <v>10</v>
      </c>
    </row>
    <row r="524" spans="1:22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9"/>
        <v>115</v>
      </c>
      <c r="P524">
        <f t="shared" si="50"/>
        <v>110.96769999999999</v>
      </c>
      <c r="Q524" s="12" t="s">
        <v>8315</v>
      </c>
      <c r="R524" t="s">
        <v>8316</v>
      </c>
      <c r="S524" s="10">
        <f t="shared" si="51"/>
        <v>42430.040798611109</v>
      </c>
      <c r="T524" s="9">
        <f t="shared" si="52"/>
        <v>42449.999131944445</v>
      </c>
      <c r="U524">
        <f t="shared" si="53"/>
        <v>2016</v>
      </c>
      <c r="V524">
        <f t="shared" si="54"/>
        <v>3</v>
      </c>
    </row>
    <row r="525" spans="1:22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9"/>
        <v>121</v>
      </c>
      <c r="P525">
        <f t="shared" si="50"/>
        <v>71.785700000000006</v>
      </c>
      <c r="Q525" s="12" t="s">
        <v>8315</v>
      </c>
      <c r="R525" t="s">
        <v>8316</v>
      </c>
      <c r="S525" s="10">
        <f t="shared" si="51"/>
        <v>42238.13282407407</v>
      </c>
      <c r="T525" s="9">
        <f t="shared" si="52"/>
        <v>42268.13282407407</v>
      </c>
      <c r="U525">
        <f t="shared" si="53"/>
        <v>2015</v>
      </c>
      <c r="V525">
        <f t="shared" si="54"/>
        <v>8</v>
      </c>
    </row>
    <row r="526" spans="1:22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9"/>
        <v>109</v>
      </c>
      <c r="P526">
        <f t="shared" si="50"/>
        <v>29.258099999999999</v>
      </c>
      <c r="Q526" s="12" t="s">
        <v>8315</v>
      </c>
      <c r="R526" t="s">
        <v>8316</v>
      </c>
      <c r="S526" s="10">
        <f t="shared" si="51"/>
        <v>42492.717233796298</v>
      </c>
      <c r="T526" s="9">
        <f t="shared" si="52"/>
        <v>42522.717233796298</v>
      </c>
      <c r="U526">
        <f t="shared" si="53"/>
        <v>2016</v>
      </c>
      <c r="V526">
        <f t="shared" si="54"/>
        <v>5</v>
      </c>
    </row>
    <row r="527" spans="1:22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9"/>
        <v>100</v>
      </c>
      <c r="P527">
        <f t="shared" si="50"/>
        <v>1000</v>
      </c>
      <c r="Q527" s="12" t="s">
        <v>8315</v>
      </c>
      <c r="R527" t="s">
        <v>8316</v>
      </c>
      <c r="S527" s="10">
        <f t="shared" si="51"/>
        <v>41850.400937500002</v>
      </c>
      <c r="T527" s="9">
        <f t="shared" si="52"/>
        <v>41895.400937500002</v>
      </c>
      <c r="U527">
        <f t="shared" si="53"/>
        <v>2014</v>
      </c>
      <c r="V527">
        <f t="shared" si="54"/>
        <v>7</v>
      </c>
    </row>
    <row r="528" spans="1:22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9"/>
        <v>114</v>
      </c>
      <c r="P528">
        <f t="shared" si="50"/>
        <v>74.347800000000007</v>
      </c>
      <c r="Q528" s="12" t="s">
        <v>8315</v>
      </c>
      <c r="R528" t="s">
        <v>8316</v>
      </c>
      <c r="S528" s="10">
        <f t="shared" si="51"/>
        <v>42192.591944444444</v>
      </c>
      <c r="T528" s="9">
        <f t="shared" si="52"/>
        <v>42223.708333333328</v>
      </c>
      <c r="U528">
        <f t="shared" si="53"/>
        <v>2015</v>
      </c>
      <c r="V528">
        <f t="shared" si="54"/>
        <v>7</v>
      </c>
    </row>
    <row r="529" spans="1:22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9"/>
        <v>101</v>
      </c>
      <c r="P529">
        <f t="shared" si="50"/>
        <v>63.829099999999997</v>
      </c>
      <c r="Q529" s="12" t="s">
        <v>8315</v>
      </c>
      <c r="R529" t="s">
        <v>8316</v>
      </c>
      <c r="S529" s="10">
        <f t="shared" si="51"/>
        <v>42753.205625000002</v>
      </c>
      <c r="T529" s="9">
        <f t="shared" si="52"/>
        <v>42783.670138888891</v>
      </c>
      <c r="U529">
        <f t="shared" si="53"/>
        <v>2017</v>
      </c>
      <c r="V529">
        <f t="shared" si="54"/>
        <v>1</v>
      </c>
    </row>
    <row r="530" spans="1:22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9"/>
        <v>116</v>
      </c>
      <c r="P530">
        <f t="shared" si="50"/>
        <v>44.333300000000001</v>
      </c>
      <c r="Q530" s="12" t="s">
        <v>8315</v>
      </c>
      <c r="R530" t="s">
        <v>8316</v>
      </c>
      <c r="S530" s="10">
        <f t="shared" si="51"/>
        <v>42155.920219907406</v>
      </c>
      <c r="T530" s="9">
        <f t="shared" si="52"/>
        <v>42176.888888888891</v>
      </c>
      <c r="U530">
        <f t="shared" si="53"/>
        <v>2015</v>
      </c>
      <c r="V530">
        <f t="shared" si="54"/>
        <v>5</v>
      </c>
    </row>
    <row r="531" spans="1:22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9"/>
        <v>130</v>
      </c>
      <c r="P531">
        <f t="shared" si="50"/>
        <v>86.944400000000002</v>
      </c>
      <c r="Q531" s="12" t="s">
        <v>8315</v>
      </c>
      <c r="R531" t="s">
        <v>8316</v>
      </c>
      <c r="S531" s="10">
        <f t="shared" si="51"/>
        <v>42725.031180555554</v>
      </c>
      <c r="T531" s="9">
        <f t="shared" si="52"/>
        <v>42746.208333333328</v>
      </c>
      <c r="U531">
        <f t="shared" si="53"/>
        <v>2016</v>
      </c>
      <c r="V531">
        <f t="shared" si="54"/>
        <v>12</v>
      </c>
    </row>
    <row r="532" spans="1:22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9"/>
        <v>108</v>
      </c>
      <c r="P532">
        <f t="shared" si="50"/>
        <v>126.5517</v>
      </c>
      <c r="Q532" s="12" t="s">
        <v>8315</v>
      </c>
      <c r="R532" t="s">
        <v>8316</v>
      </c>
      <c r="S532" s="10">
        <f t="shared" si="51"/>
        <v>42157.591064814813</v>
      </c>
      <c r="T532" s="9">
        <f t="shared" si="52"/>
        <v>42179.083333333328</v>
      </c>
      <c r="U532">
        <f t="shared" si="53"/>
        <v>2015</v>
      </c>
      <c r="V532">
        <f t="shared" si="54"/>
        <v>6</v>
      </c>
    </row>
    <row r="533" spans="1:22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9"/>
        <v>100</v>
      </c>
      <c r="P533">
        <f t="shared" si="50"/>
        <v>129.03229999999999</v>
      </c>
      <c r="Q533" s="12" t="s">
        <v>8315</v>
      </c>
      <c r="R533" t="s">
        <v>8316</v>
      </c>
      <c r="S533" s="10">
        <f t="shared" si="51"/>
        <v>42676.065150462964</v>
      </c>
      <c r="T533" s="9">
        <f t="shared" si="52"/>
        <v>42721.290972222225</v>
      </c>
      <c r="U533">
        <f t="shared" si="53"/>
        <v>2016</v>
      </c>
      <c r="V533">
        <f t="shared" si="54"/>
        <v>11</v>
      </c>
    </row>
    <row r="534" spans="1:22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9"/>
        <v>123</v>
      </c>
      <c r="P534">
        <f t="shared" si="50"/>
        <v>71.242800000000003</v>
      </c>
      <c r="Q534" s="12" t="s">
        <v>8315</v>
      </c>
      <c r="R534" t="s">
        <v>8316</v>
      </c>
      <c r="S534" s="10">
        <f t="shared" si="51"/>
        <v>42473.007037037038</v>
      </c>
      <c r="T534" s="9">
        <f t="shared" si="52"/>
        <v>42503.007037037038</v>
      </c>
      <c r="U534">
        <f t="shared" si="53"/>
        <v>2016</v>
      </c>
      <c r="V534">
        <f t="shared" si="54"/>
        <v>4</v>
      </c>
    </row>
    <row r="535" spans="1:22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9"/>
        <v>100</v>
      </c>
      <c r="P535">
        <f t="shared" si="50"/>
        <v>117.8824</v>
      </c>
      <c r="Q535" s="12" t="s">
        <v>8315</v>
      </c>
      <c r="R535" t="s">
        <v>8316</v>
      </c>
      <c r="S535" s="10">
        <f t="shared" si="51"/>
        <v>42482.43478009259</v>
      </c>
      <c r="T535" s="9">
        <f t="shared" si="52"/>
        <v>42506.43478009259</v>
      </c>
      <c r="U535">
        <f t="shared" si="53"/>
        <v>2016</v>
      </c>
      <c r="V535">
        <f t="shared" si="54"/>
        <v>4</v>
      </c>
    </row>
    <row r="536" spans="1:22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9"/>
        <v>105</v>
      </c>
      <c r="P536">
        <f t="shared" si="50"/>
        <v>327.08330000000001</v>
      </c>
      <c r="Q536" s="12" t="s">
        <v>8315</v>
      </c>
      <c r="R536" t="s">
        <v>8316</v>
      </c>
      <c r="S536" s="10">
        <f t="shared" si="51"/>
        <v>42270.810995370368</v>
      </c>
      <c r="T536" s="9">
        <f t="shared" si="52"/>
        <v>42309.958333333328</v>
      </c>
      <c r="U536">
        <f t="shared" si="53"/>
        <v>2015</v>
      </c>
      <c r="V536">
        <f t="shared" si="54"/>
        <v>9</v>
      </c>
    </row>
    <row r="537" spans="1:22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9"/>
        <v>103</v>
      </c>
      <c r="P537">
        <f t="shared" si="50"/>
        <v>34.745800000000003</v>
      </c>
      <c r="Q537" s="12" t="s">
        <v>8315</v>
      </c>
      <c r="R537" t="s">
        <v>8316</v>
      </c>
      <c r="S537" s="10">
        <f t="shared" si="51"/>
        <v>42711.545196759253</v>
      </c>
      <c r="T537" s="9">
        <f t="shared" si="52"/>
        <v>42741.545196759253</v>
      </c>
      <c r="U537">
        <f t="shared" si="53"/>
        <v>2016</v>
      </c>
      <c r="V537">
        <f t="shared" si="54"/>
        <v>12</v>
      </c>
    </row>
    <row r="538" spans="1:22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9"/>
        <v>118</v>
      </c>
      <c r="P538">
        <f t="shared" si="50"/>
        <v>100.0641</v>
      </c>
      <c r="Q538" s="12" t="s">
        <v>8315</v>
      </c>
      <c r="R538" t="s">
        <v>8316</v>
      </c>
      <c r="S538" s="10">
        <f t="shared" si="51"/>
        <v>42179.344988425932</v>
      </c>
      <c r="T538" s="9">
        <f t="shared" si="52"/>
        <v>42219.75</v>
      </c>
      <c r="U538">
        <f t="shared" si="53"/>
        <v>2015</v>
      </c>
      <c r="V538">
        <f t="shared" si="54"/>
        <v>6</v>
      </c>
    </row>
    <row r="539" spans="1:22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9"/>
        <v>121</v>
      </c>
      <c r="P539">
        <f t="shared" si="50"/>
        <v>40.847499999999997</v>
      </c>
      <c r="Q539" s="12" t="s">
        <v>8315</v>
      </c>
      <c r="R539" t="s">
        <v>8316</v>
      </c>
      <c r="S539" s="10">
        <f t="shared" si="51"/>
        <v>42282.768414351856</v>
      </c>
      <c r="T539" s="9">
        <f t="shared" si="52"/>
        <v>42312.810081018513</v>
      </c>
      <c r="U539">
        <f t="shared" si="53"/>
        <v>2015</v>
      </c>
      <c r="V539">
        <f t="shared" si="54"/>
        <v>10</v>
      </c>
    </row>
    <row r="540" spans="1:22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9"/>
        <v>302</v>
      </c>
      <c r="P540">
        <f t="shared" si="50"/>
        <v>252.01669999999999</v>
      </c>
      <c r="Q540" s="12" t="s">
        <v>8315</v>
      </c>
      <c r="R540" t="s">
        <v>8316</v>
      </c>
      <c r="S540" s="10">
        <f t="shared" si="51"/>
        <v>42473.794710648144</v>
      </c>
      <c r="T540" s="9">
        <f t="shared" si="52"/>
        <v>42503.794710648144</v>
      </c>
      <c r="U540">
        <f t="shared" si="53"/>
        <v>2016</v>
      </c>
      <c r="V540">
        <f t="shared" si="54"/>
        <v>4</v>
      </c>
    </row>
    <row r="541" spans="1:22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9"/>
        <v>101</v>
      </c>
      <c r="P541">
        <f t="shared" si="50"/>
        <v>25.161000000000001</v>
      </c>
      <c r="Q541" s="12" t="s">
        <v>8315</v>
      </c>
      <c r="R541" t="s">
        <v>8316</v>
      </c>
      <c r="S541" s="10">
        <f t="shared" si="51"/>
        <v>42535.049849537041</v>
      </c>
      <c r="T541" s="9">
        <f t="shared" si="52"/>
        <v>42556.049849537041</v>
      </c>
      <c r="U541">
        <f t="shared" si="53"/>
        <v>2016</v>
      </c>
      <c r="V541">
        <f t="shared" si="54"/>
        <v>6</v>
      </c>
    </row>
    <row r="542" spans="1:22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9"/>
        <v>0</v>
      </c>
      <c r="P542">
        <f t="shared" si="50"/>
        <v>1</v>
      </c>
      <c r="Q542" s="12" t="s">
        <v>8317</v>
      </c>
      <c r="R542" t="s">
        <v>8318</v>
      </c>
      <c r="S542" s="10">
        <f t="shared" si="51"/>
        <v>42009.817199074074</v>
      </c>
      <c r="T542" s="9">
        <f t="shared" si="52"/>
        <v>42039.817199074074</v>
      </c>
      <c r="U542">
        <f t="shared" si="53"/>
        <v>2015</v>
      </c>
    </row>
    <row r="543" spans="1:22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9"/>
        <v>1</v>
      </c>
      <c r="P543">
        <f t="shared" si="50"/>
        <v>25</v>
      </c>
      <c r="Q543" s="12" t="s">
        <v>8317</v>
      </c>
      <c r="R543" t="s">
        <v>8318</v>
      </c>
      <c r="S543" s="10">
        <f t="shared" si="51"/>
        <v>42276.046689814815</v>
      </c>
      <c r="T543" s="9">
        <f t="shared" si="52"/>
        <v>42306.046689814815</v>
      </c>
      <c r="U543">
        <f t="shared" si="53"/>
        <v>2015</v>
      </c>
    </row>
    <row r="544" spans="1:22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9"/>
        <v>0</v>
      </c>
      <c r="P544">
        <f t="shared" si="50"/>
        <v>1</v>
      </c>
      <c r="Q544" s="12" t="s">
        <v>8317</v>
      </c>
      <c r="R544" t="s">
        <v>8318</v>
      </c>
      <c r="S544" s="10">
        <f t="shared" si="51"/>
        <v>42433.737453703703</v>
      </c>
      <c r="T544" s="9">
        <f t="shared" si="52"/>
        <v>42493.695787037039</v>
      </c>
      <c r="U544">
        <f t="shared" si="53"/>
        <v>2016</v>
      </c>
    </row>
    <row r="545" spans="1:21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9"/>
        <v>0</v>
      </c>
      <c r="P545">
        <f t="shared" si="50"/>
        <v>35</v>
      </c>
      <c r="Q545" s="12" t="s">
        <v>8317</v>
      </c>
      <c r="R545" t="s">
        <v>8318</v>
      </c>
      <c r="S545" s="10">
        <f t="shared" si="51"/>
        <v>41914.092152777775</v>
      </c>
      <c r="T545" s="9">
        <f t="shared" si="52"/>
        <v>41944.092152777775</v>
      </c>
      <c r="U545">
        <f t="shared" si="53"/>
        <v>2014</v>
      </c>
    </row>
    <row r="546" spans="1:21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9"/>
        <v>1</v>
      </c>
      <c r="P546">
        <f t="shared" si="50"/>
        <v>3</v>
      </c>
      <c r="Q546" s="12" t="s">
        <v>8317</v>
      </c>
      <c r="R546" t="s">
        <v>8318</v>
      </c>
      <c r="S546" s="10">
        <f t="shared" si="51"/>
        <v>42525.656944444447</v>
      </c>
      <c r="T546" s="9">
        <f t="shared" si="52"/>
        <v>42555.656944444447</v>
      </c>
      <c r="U546">
        <f t="shared" si="53"/>
        <v>2016</v>
      </c>
    </row>
    <row r="547" spans="1:21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9"/>
        <v>27</v>
      </c>
      <c r="P547">
        <f t="shared" si="50"/>
        <v>402.70589999999999</v>
      </c>
      <c r="Q547" s="12" t="s">
        <v>8317</v>
      </c>
      <c r="R547" t="s">
        <v>8318</v>
      </c>
      <c r="S547" s="10">
        <f t="shared" si="51"/>
        <v>42283.592465277776</v>
      </c>
      <c r="T547" s="9">
        <f t="shared" si="52"/>
        <v>42323.634131944447</v>
      </c>
      <c r="U547">
        <f t="shared" si="53"/>
        <v>2015</v>
      </c>
    </row>
    <row r="548" spans="1:21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9"/>
        <v>0</v>
      </c>
      <c r="P548">
        <f t="shared" si="50"/>
        <v>26</v>
      </c>
      <c r="Q548" s="12" t="s">
        <v>8317</v>
      </c>
      <c r="R548" t="s">
        <v>8318</v>
      </c>
      <c r="S548" s="10">
        <f t="shared" si="51"/>
        <v>42249.667997685188</v>
      </c>
      <c r="T548" s="9">
        <f t="shared" si="52"/>
        <v>42294.667997685188</v>
      </c>
      <c r="U548">
        <f t="shared" si="53"/>
        <v>2015</v>
      </c>
    </row>
    <row r="549" spans="1:21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9"/>
        <v>0</v>
      </c>
      <c r="P549" t="str">
        <f t="shared" si="50"/>
        <v>no backers</v>
      </c>
      <c r="Q549" s="12" t="s">
        <v>8317</v>
      </c>
      <c r="R549" t="s">
        <v>8318</v>
      </c>
      <c r="S549" s="10">
        <f t="shared" si="51"/>
        <v>42380.696342592593</v>
      </c>
      <c r="T549" s="9">
        <f t="shared" si="52"/>
        <v>42410.696342592593</v>
      </c>
      <c r="U549">
        <f t="shared" si="53"/>
        <v>2016</v>
      </c>
    </row>
    <row r="550" spans="1:21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9"/>
        <v>0</v>
      </c>
      <c r="P550">
        <f t="shared" si="50"/>
        <v>9</v>
      </c>
      <c r="Q550" s="12" t="s">
        <v>8317</v>
      </c>
      <c r="R550" t="s">
        <v>8318</v>
      </c>
      <c r="S550" s="10">
        <f t="shared" si="51"/>
        <v>42276.903333333335</v>
      </c>
      <c r="T550" s="9">
        <f t="shared" si="52"/>
        <v>42306.903333333335</v>
      </c>
      <c r="U550">
        <f t="shared" si="53"/>
        <v>2015</v>
      </c>
    </row>
    <row r="551" spans="1:21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9"/>
        <v>3</v>
      </c>
      <c r="P551">
        <f t="shared" si="50"/>
        <v>8.5</v>
      </c>
      <c r="Q551" s="12" t="s">
        <v>8317</v>
      </c>
      <c r="R551" t="s">
        <v>8318</v>
      </c>
      <c r="S551" s="10">
        <f t="shared" si="51"/>
        <v>42163.636828703704</v>
      </c>
      <c r="T551" s="9">
        <f t="shared" si="52"/>
        <v>42193.636828703704</v>
      </c>
      <c r="U551">
        <f t="shared" si="53"/>
        <v>2015</v>
      </c>
    </row>
    <row r="552" spans="1:21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9"/>
        <v>1</v>
      </c>
      <c r="P552">
        <f t="shared" si="50"/>
        <v>8.75</v>
      </c>
      <c r="Q552" s="12" t="s">
        <v>8317</v>
      </c>
      <c r="R552" t="s">
        <v>8318</v>
      </c>
      <c r="S552" s="10">
        <f t="shared" si="51"/>
        <v>42753.678761574076</v>
      </c>
      <c r="T552" s="9">
        <f t="shared" si="52"/>
        <v>42766.208333333328</v>
      </c>
      <c r="U552">
        <f t="shared" si="53"/>
        <v>2017</v>
      </c>
    </row>
    <row r="553" spans="1:21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9"/>
        <v>5</v>
      </c>
      <c r="P553">
        <f t="shared" si="50"/>
        <v>135.03569999999999</v>
      </c>
      <c r="Q553" s="12" t="s">
        <v>8317</v>
      </c>
      <c r="R553" t="s">
        <v>8318</v>
      </c>
      <c r="S553" s="10">
        <f t="shared" si="51"/>
        <v>42173.275740740741</v>
      </c>
      <c r="T553" s="9">
        <f t="shared" si="52"/>
        <v>42217.745138888888</v>
      </c>
      <c r="U553">
        <f t="shared" si="53"/>
        <v>2015</v>
      </c>
    </row>
    <row r="554" spans="1:21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9"/>
        <v>0</v>
      </c>
      <c r="P554" t="str">
        <f t="shared" si="50"/>
        <v>no backers</v>
      </c>
      <c r="Q554" s="12" t="s">
        <v>8317</v>
      </c>
      <c r="R554" t="s">
        <v>8318</v>
      </c>
      <c r="S554" s="10">
        <f t="shared" si="51"/>
        <v>42318.616851851853</v>
      </c>
      <c r="T554" s="9">
        <f t="shared" si="52"/>
        <v>42378.616851851853</v>
      </c>
      <c r="U554">
        <f t="shared" si="53"/>
        <v>2015</v>
      </c>
    </row>
    <row r="555" spans="1:21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9"/>
        <v>0</v>
      </c>
      <c r="P555">
        <f t="shared" si="50"/>
        <v>20.5</v>
      </c>
      <c r="Q555" s="12" t="s">
        <v>8317</v>
      </c>
      <c r="R555" t="s">
        <v>8318</v>
      </c>
      <c r="S555" s="10">
        <f t="shared" si="51"/>
        <v>41927.71980324074</v>
      </c>
      <c r="T555" s="9">
        <f t="shared" si="52"/>
        <v>41957.761469907404</v>
      </c>
      <c r="U555">
        <f t="shared" si="53"/>
        <v>2014</v>
      </c>
    </row>
    <row r="556" spans="1:21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9"/>
        <v>37</v>
      </c>
      <c r="P556">
        <f t="shared" si="50"/>
        <v>64.363600000000005</v>
      </c>
      <c r="Q556" s="12" t="s">
        <v>8317</v>
      </c>
      <c r="R556" t="s">
        <v>8318</v>
      </c>
      <c r="S556" s="10">
        <f t="shared" si="51"/>
        <v>41901.684861111113</v>
      </c>
      <c r="T556" s="9">
        <f t="shared" si="52"/>
        <v>41931.684861111113</v>
      </c>
      <c r="U556">
        <f t="shared" si="53"/>
        <v>2014</v>
      </c>
    </row>
    <row r="557" spans="1:21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9"/>
        <v>0</v>
      </c>
      <c r="P557" t="str">
        <f t="shared" si="50"/>
        <v>no backers</v>
      </c>
      <c r="Q557" s="12" t="s">
        <v>8317</v>
      </c>
      <c r="R557" t="s">
        <v>8318</v>
      </c>
      <c r="S557" s="10">
        <f t="shared" si="51"/>
        <v>42503.353506944448</v>
      </c>
      <c r="T557" s="9">
        <f t="shared" si="52"/>
        <v>42533.353506944448</v>
      </c>
      <c r="U557">
        <f t="shared" si="53"/>
        <v>2016</v>
      </c>
    </row>
    <row r="558" spans="1:21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9"/>
        <v>3</v>
      </c>
      <c r="P558">
        <f t="shared" si="50"/>
        <v>200</v>
      </c>
      <c r="Q558" s="12" t="s">
        <v>8317</v>
      </c>
      <c r="R558" t="s">
        <v>8318</v>
      </c>
      <c r="S558" s="10">
        <f t="shared" si="51"/>
        <v>42345.860150462962</v>
      </c>
      <c r="T558" s="9">
        <f t="shared" si="52"/>
        <v>42375.860150462962</v>
      </c>
      <c r="U558">
        <f t="shared" si="53"/>
        <v>2015</v>
      </c>
    </row>
    <row r="559" spans="1:21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9"/>
        <v>1</v>
      </c>
      <c r="P559">
        <f t="shared" si="50"/>
        <v>68.3</v>
      </c>
      <c r="Q559" s="12" t="s">
        <v>8317</v>
      </c>
      <c r="R559" t="s">
        <v>8318</v>
      </c>
      <c r="S559" s="10">
        <f t="shared" si="51"/>
        <v>42676.942164351851</v>
      </c>
      <c r="T559" s="9">
        <f t="shared" si="52"/>
        <v>42706.983831018515</v>
      </c>
      <c r="U559">
        <f t="shared" si="53"/>
        <v>2016</v>
      </c>
    </row>
    <row r="560" spans="1:21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9"/>
        <v>0</v>
      </c>
      <c r="P560" t="str">
        <f t="shared" si="50"/>
        <v>no backers</v>
      </c>
      <c r="Q560" s="12" t="s">
        <v>8317</v>
      </c>
      <c r="R560" t="s">
        <v>8318</v>
      </c>
      <c r="S560" s="10">
        <f t="shared" si="51"/>
        <v>42057.883159722223</v>
      </c>
      <c r="T560" s="9">
        <f t="shared" si="52"/>
        <v>42087.841493055559</v>
      </c>
      <c r="U560">
        <f t="shared" si="53"/>
        <v>2015</v>
      </c>
    </row>
    <row r="561" spans="1:21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9"/>
        <v>0</v>
      </c>
      <c r="P561">
        <f t="shared" si="50"/>
        <v>50</v>
      </c>
      <c r="Q561" s="12" t="s">
        <v>8317</v>
      </c>
      <c r="R561" t="s">
        <v>8318</v>
      </c>
      <c r="S561" s="10">
        <f t="shared" si="51"/>
        <v>42321.283101851848</v>
      </c>
      <c r="T561" s="9">
        <f t="shared" si="52"/>
        <v>42351.283101851848</v>
      </c>
      <c r="U561">
        <f t="shared" si="53"/>
        <v>2015</v>
      </c>
    </row>
    <row r="562" spans="1:21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9"/>
        <v>0</v>
      </c>
      <c r="P562">
        <f t="shared" si="50"/>
        <v>4</v>
      </c>
      <c r="Q562" s="12" t="s">
        <v>8317</v>
      </c>
      <c r="R562" t="s">
        <v>8318</v>
      </c>
      <c r="S562" s="10">
        <f t="shared" si="51"/>
        <v>41960.771354166667</v>
      </c>
      <c r="T562" s="9">
        <f t="shared" si="52"/>
        <v>41990.771354166667</v>
      </c>
      <c r="U562">
        <f t="shared" si="53"/>
        <v>2014</v>
      </c>
    </row>
    <row r="563" spans="1:21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9"/>
        <v>0</v>
      </c>
      <c r="P563">
        <f t="shared" si="50"/>
        <v>27.5</v>
      </c>
      <c r="Q563" s="12" t="s">
        <v>8317</v>
      </c>
      <c r="R563" t="s">
        <v>8318</v>
      </c>
      <c r="S563" s="10">
        <f t="shared" si="51"/>
        <v>42268.658715277779</v>
      </c>
      <c r="T563" s="9">
        <f t="shared" si="52"/>
        <v>42303.658715277779</v>
      </c>
      <c r="U563">
        <f t="shared" si="53"/>
        <v>2015</v>
      </c>
    </row>
    <row r="564" spans="1:21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9"/>
        <v>0</v>
      </c>
      <c r="P564" t="str">
        <f t="shared" si="50"/>
        <v>no backers</v>
      </c>
      <c r="Q564" s="12" t="s">
        <v>8317</v>
      </c>
      <c r="R564" t="s">
        <v>8318</v>
      </c>
      <c r="S564" s="10">
        <f t="shared" si="51"/>
        <v>42692.389062500006</v>
      </c>
      <c r="T564" s="9">
        <f t="shared" si="52"/>
        <v>42722.389062500006</v>
      </c>
      <c r="U564">
        <f t="shared" si="53"/>
        <v>2016</v>
      </c>
    </row>
    <row r="565" spans="1:21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9"/>
        <v>0</v>
      </c>
      <c r="P565">
        <f t="shared" si="50"/>
        <v>34</v>
      </c>
      <c r="Q565" s="12" t="s">
        <v>8317</v>
      </c>
      <c r="R565" t="s">
        <v>8318</v>
      </c>
      <c r="S565" s="10">
        <f t="shared" si="51"/>
        <v>42022.069988425923</v>
      </c>
      <c r="T565" s="9">
        <f t="shared" si="52"/>
        <v>42052.069988425923</v>
      </c>
      <c r="U565">
        <f t="shared" si="53"/>
        <v>2015</v>
      </c>
    </row>
    <row r="566" spans="1:21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9"/>
        <v>0</v>
      </c>
      <c r="P566">
        <f t="shared" si="50"/>
        <v>1</v>
      </c>
      <c r="Q566" s="12" t="s">
        <v>8317</v>
      </c>
      <c r="R566" t="s">
        <v>8318</v>
      </c>
      <c r="S566" s="10">
        <f t="shared" si="51"/>
        <v>42411.942997685182</v>
      </c>
      <c r="T566" s="9">
        <f t="shared" si="52"/>
        <v>42441.942997685182</v>
      </c>
      <c r="U566">
        <f t="shared" si="53"/>
        <v>2016</v>
      </c>
    </row>
    <row r="567" spans="1:21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9"/>
        <v>0</v>
      </c>
      <c r="P567" t="str">
        <f t="shared" si="50"/>
        <v>no backers</v>
      </c>
      <c r="Q567" s="12" t="s">
        <v>8317</v>
      </c>
      <c r="R567" t="s">
        <v>8318</v>
      </c>
      <c r="S567" s="10">
        <f t="shared" si="51"/>
        <v>42165.785289351858</v>
      </c>
      <c r="T567" s="9">
        <f t="shared" si="52"/>
        <v>42195.785289351858</v>
      </c>
      <c r="U567">
        <f t="shared" si="53"/>
        <v>2015</v>
      </c>
    </row>
    <row r="568" spans="1:21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9"/>
        <v>0</v>
      </c>
      <c r="P568">
        <f t="shared" si="50"/>
        <v>1</v>
      </c>
      <c r="Q568" s="12" t="s">
        <v>8317</v>
      </c>
      <c r="R568" t="s">
        <v>8318</v>
      </c>
      <c r="S568" s="10">
        <f t="shared" si="51"/>
        <v>42535.68440972222</v>
      </c>
      <c r="T568" s="9">
        <f t="shared" si="52"/>
        <v>42565.68440972222</v>
      </c>
      <c r="U568">
        <f t="shared" si="53"/>
        <v>2016</v>
      </c>
    </row>
    <row r="569" spans="1:21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9"/>
        <v>0</v>
      </c>
      <c r="P569" t="str">
        <f t="shared" si="50"/>
        <v>no backers</v>
      </c>
      <c r="Q569" s="12" t="s">
        <v>8317</v>
      </c>
      <c r="R569" t="s">
        <v>8318</v>
      </c>
      <c r="S569" s="10">
        <f t="shared" si="51"/>
        <v>41975.842523148152</v>
      </c>
      <c r="T569" s="9">
        <f t="shared" si="52"/>
        <v>42005.842523148152</v>
      </c>
      <c r="U569">
        <f t="shared" si="53"/>
        <v>2014</v>
      </c>
    </row>
    <row r="570" spans="1:21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9"/>
        <v>1</v>
      </c>
      <c r="P570">
        <f t="shared" si="50"/>
        <v>49</v>
      </c>
      <c r="Q570" s="12" t="s">
        <v>8317</v>
      </c>
      <c r="R570" t="s">
        <v>8318</v>
      </c>
      <c r="S570" s="10">
        <f t="shared" si="51"/>
        <v>42348.9215625</v>
      </c>
      <c r="T570" s="9">
        <f t="shared" si="52"/>
        <v>42385.458333333328</v>
      </c>
      <c r="U570">
        <f t="shared" si="53"/>
        <v>2015</v>
      </c>
    </row>
    <row r="571" spans="1:21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9"/>
        <v>1</v>
      </c>
      <c r="P571">
        <f t="shared" si="50"/>
        <v>20</v>
      </c>
      <c r="Q571" s="12" t="s">
        <v>8317</v>
      </c>
      <c r="R571" t="s">
        <v>8318</v>
      </c>
      <c r="S571" s="10">
        <f t="shared" si="51"/>
        <v>42340.847361111111</v>
      </c>
      <c r="T571" s="9">
        <f t="shared" si="52"/>
        <v>42370.847361111111</v>
      </c>
      <c r="U571">
        <f t="shared" si="53"/>
        <v>2015</v>
      </c>
    </row>
    <row r="572" spans="1:21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9"/>
        <v>0</v>
      </c>
      <c r="P572">
        <f t="shared" si="50"/>
        <v>142</v>
      </c>
      <c r="Q572" s="12" t="s">
        <v>8317</v>
      </c>
      <c r="R572" t="s">
        <v>8318</v>
      </c>
      <c r="S572" s="10">
        <f t="shared" si="51"/>
        <v>42388.798252314817</v>
      </c>
      <c r="T572" s="9">
        <f t="shared" si="52"/>
        <v>42418.798252314817</v>
      </c>
      <c r="U572">
        <f t="shared" si="53"/>
        <v>2016</v>
      </c>
    </row>
    <row r="573" spans="1:21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9"/>
        <v>0</v>
      </c>
      <c r="P573">
        <f t="shared" si="50"/>
        <v>53</v>
      </c>
      <c r="Q573" s="12" t="s">
        <v>8317</v>
      </c>
      <c r="R573" t="s">
        <v>8318</v>
      </c>
      <c r="S573" s="10">
        <f t="shared" si="51"/>
        <v>42192.816238425927</v>
      </c>
      <c r="T573" s="9">
        <f t="shared" si="52"/>
        <v>42212.165972222225</v>
      </c>
      <c r="U573">
        <f t="shared" si="53"/>
        <v>2015</v>
      </c>
    </row>
    <row r="574" spans="1:21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9"/>
        <v>0</v>
      </c>
      <c r="P574" t="str">
        <f t="shared" si="50"/>
        <v>no backers</v>
      </c>
      <c r="Q574" s="12" t="s">
        <v>8317</v>
      </c>
      <c r="R574" t="s">
        <v>8318</v>
      </c>
      <c r="S574" s="10">
        <f t="shared" si="51"/>
        <v>42282.71629629629</v>
      </c>
      <c r="T574" s="9">
        <f t="shared" si="52"/>
        <v>42312.757962962962</v>
      </c>
      <c r="U574">
        <f t="shared" si="53"/>
        <v>2015</v>
      </c>
    </row>
    <row r="575" spans="1:21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9"/>
        <v>0</v>
      </c>
      <c r="P575">
        <f t="shared" si="50"/>
        <v>38.444400000000002</v>
      </c>
      <c r="Q575" s="12" t="s">
        <v>8317</v>
      </c>
      <c r="R575" t="s">
        <v>8318</v>
      </c>
      <c r="S575" s="10">
        <f t="shared" si="51"/>
        <v>41963.050127314811</v>
      </c>
      <c r="T575" s="9">
        <f t="shared" si="52"/>
        <v>42022.05</v>
      </c>
      <c r="U575">
        <f t="shared" si="53"/>
        <v>2014</v>
      </c>
    </row>
    <row r="576" spans="1:21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9"/>
        <v>1</v>
      </c>
      <c r="P576">
        <f t="shared" si="50"/>
        <v>20</v>
      </c>
      <c r="Q576" s="12" t="s">
        <v>8317</v>
      </c>
      <c r="R576" t="s">
        <v>8318</v>
      </c>
      <c r="S576" s="10">
        <f t="shared" si="51"/>
        <v>42632.443368055552</v>
      </c>
      <c r="T576" s="9">
        <f t="shared" si="52"/>
        <v>42662.443368055552</v>
      </c>
      <c r="U576">
        <f t="shared" si="53"/>
        <v>2016</v>
      </c>
    </row>
    <row r="577" spans="1:21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9"/>
        <v>0</v>
      </c>
      <c r="P577">
        <f t="shared" si="50"/>
        <v>64.75</v>
      </c>
      <c r="Q577" s="12" t="s">
        <v>8317</v>
      </c>
      <c r="R577" t="s">
        <v>8318</v>
      </c>
      <c r="S577" s="10">
        <f t="shared" si="51"/>
        <v>42138.692627314813</v>
      </c>
      <c r="T577" s="9">
        <f t="shared" si="52"/>
        <v>42168.692627314813</v>
      </c>
      <c r="U577">
        <f t="shared" si="53"/>
        <v>2015</v>
      </c>
    </row>
    <row r="578" spans="1:21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9"/>
        <v>0</v>
      </c>
      <c r="P578">
        <f t="shared" si="50"/>
        <v>1</v>
      </c>
      <c r="Q578" s="12" t="s">
        <v>8317</v>
      </c>
      <c r="R578" t="s">
        <v>8318</v>
      </c>
      <c r="S578" s="10">
        <f t="shared" si="51"/>
        <v>42031.471666666665</v>
      </c>
      <c r="T578" s="9">
        <f t="shared" si="52"/>
        <v>42091.43</v>
      </c>
      <c r="U578">
        <f t="shared" si="53"/>
        <v>2015</v>
      </c>
    </row>
    <row r="579" spans="1:21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55">ROUND(E579/D579*100,0)</f>
        <v>0</v>
      </c>
      <c r="P579">
        <f t="shared" ref="P579:P642" si="56">IFERROR(ROUND(E579/L579,4),"no backers")</f>
        <v>10</v>
      </c>
      <c r="Q579" s="12" t="s">
        <v>8317</v>
      </c>
      <c r="R579" t="s">
        <v>8318</v>
      </c>
      <c r="S579" s="10">
        <f t="shared" ref="S579:S642" si="57">(((J579/60)/60)/24)+DATE(1970,1,1)</f>
        <v>42450.589143518519</v>
      </c>
      <c r="T579" s="9">
        <f t="shared" ref="T579:T642" si="58">(((I579/60)/60)/24)+DATE(1970,1,1)</f>
        <v>42510.589143518519</v>
      </c>
      <c r="U579">
        <f t="shared" ref="U579:U642" si="59">YEAR(S579)</f>
        <v>2016</v>
      </c>
    </row>
    <row r="580" spans="1:21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55"/>
        <v>0</v>
      </c>
      <c r="P580">
        <f t="shared" si="56"/>
        <v>2</v>
      </c>
      <c r="Q580" s="12" t="s">
        <v>8317</v>
      </c>
      <c r="R580" t="s">
        <v>8318</v>
      </c>
      <c r="S580" s="10">
        <f t="shared" si="57"/>
        <v>42230.578622685185</v>
      </c>
      <c r="T580" s="9">
        <f t="shared" si="58"/>
        <v>42254.578622685185</v>
      </c>
      <c r="U580">
        <f t="shared" si="59"/>
        <v>2015</v>
      </c>
    </row>
    <row r="581" spans="1:21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55"/>
        <v>1</v>
      </c>
      <c r="P581">
        <f t="shared" si="56"/>
        <v>35</v>
      </c>
      <c r="Q581" s="12" t="s">
        <v>8317</v>
      </c>
      <c r="R581" t="s">
        <v>8318</v>
      </c>
      <c r="S581" s="10">
        <f t="shared" si="57"/>
        <v>41968.852118055554</v>
      </c>
      <c r="T581" s="9">
        <f t="shared" si="58"/>
        <v>41998.852118055554</v>
      </c>
      <c r="U581">
        <f t="shared" si="59"/>
        <v>2014</v>
      </c>
    </row>
    <row r="582" spans="1:21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55"/>
        <v>0</v>
      </c>
      <c r="P582">
        <f t="shared" si="56"/>
        <v>1</v>
      </c>
      <c r="Q582" s="12" t="s">
        <v>8317</v>
      </c>
      <c r="R582" t="s">
        <v>8318</v>
      </c>
      <c r="S582" s="10">
        <f t="shared" si="57"/>
        <v>42605.908182870371</v>
      </c>
      <c r="T582" s="9">
        <f t="shared" si="58"/>
        <v>42635.908182870371</v>
      </c>
      <c r="U582">
        <f t="shared" si="59"/>
        <v>2016</v>
      </c>
    </row>
    <row r="583" spans="1:21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55"/>
        <v>0</v>
      </c>
      <c r="P583" t="str">
        <f t="shared" si="56"/>
        <v>no backers</v>
      </c>
      <c r="Q583" s="12" t="s">
        <v>8317</v>
      </c>
      <c r="R583" t="s">
        <v>8318</v>
      </c>
      <c r="S583" s="10">
        <f t="shared" si="57"/>
        <v>42188.012777777782</v>
      </c>
      <c r="T583" s="9">
        <f t="shared" si="58"/>
        <v>42218.012777777782</v>
      </c>
      <c r="U583">
        <f t="shared" si="59"/>
        <v>2015</v>
      </c>
    </row>
    <row r="584" spans="1:21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55"/>
        <v>0</v>
      </c>
      <c r="P584" t="str">
        <f t="shared" si="56"/>
        <v>no backers</v>
      </c>
      <c r="Q584" s="12" t="s">
        <v>8317</v>
      </c>
      <c r="R584" t="s">
        <v>8318</v>
      </c>
      <c r="S584" s="10">
        <f t="shared" si="57"/>
        <v>42055.739803240736</v>
      </c>
      <c r="T584" s="9">
        <f t="shared" si="58"/>
        <v>42078.75</v>
      </c>
      <c r="U584">
        <f t="shared" si="59"/>
        <v>2015</v>
      </c>
    </row>
    <row r="585" spans="1:21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55"/>
        <v>0</v>
      </c>
      <c r="P585">
        <f t="shared" si="56"/>
        <v>1</v>
      </c>
      <c r="Q585" s="12" t="s">
        <v>8317</v>
      </c>
      <c r="R585" t="s">
        <v>8318</v>
      </c>
      <c r="S585" s="10">
        <f t="shared" si="57"/>
        <v>42052.93850694444</v>
      </c>
      <c r="T585" s="9">
        <f t="shared" si="58"/>
        <v>42082.896840277783</v>
      </c>
      <c r="U585">
        <f t="shared" si="59"/>
        <v>2015</v>
      </c>
    </row>
    <row r="586" spans="1:21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55"/>
        <v>1</v>
      </c>
      <c r="P586">
        <f t="shared" si="56"/>
        <v>5</v>
      </c>
      <c r="Q586" s="12" t="s">
        <v>8317</v>
      </c>
      <c r="R586" t="s">
        <v>8318</v>
      </c>
      <c r="S586" s="10">
        <f t="shared" si="57"/>
        <v>42049.716620370367</v>
      </c>
      <c r="T586" s="9">
        <f t="shared" si="58"/>
        <v>42079.674953703703</v>
      </c>
      <c r="U586">
        <f t="shared" si="59"/>
        <v>2015</v>
      </c>
    </row>
    <row r="587" spans="1:21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55"/>
        <v>0</v>
      </c>
      <c r="P587" t="str">
        <f t="shared" si="56"/>
        <v>no backers</v>
      </c>
      <c r="Q587" s="12" t="s">
        <v>8317</v>
      </c>
      <c r="R587" t="s">
        <v>8318</v>
      </c>
      <c r="S587" s="10">
        <f t="shared" si="57"/>
        <v>42283.3909375</v>
      </c>
      <c r="T587" s="9">
        <f t="shared" si="58"/>
        <v>42339</v>
      </c>
      <c r="U587">
        <f t="shared" si="59"/>
        <v>2015</v>
      </c>
    </row>
    <row r="588" spans="1:21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55"/>
        <v>1</v>
      </c>
      <c r="P588">
        <f t="shared" si="56"/>
        <v>14</v>
      </c>
      <c r="Q588" s="12" t="s">
        <v>8317</v>
      </c>
      <c r="R588" t="s">
        <v>8318</v>
      </c>
      <c r="S588" s="10">
        <f t="shared" si="57"/>
        <v>42020.854247685187</v>
      </c>
      <c r="T588" s="9">
        <f t="shared" si="58"/>
        <v>42050.854247685187</v>
      </c>
      <c r="U588">
        <f t="shared" si="59"/>
        <v>2015</v>
      </c>
    </row>
    <row r="589" spans="1:21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55"/>
        <v>9</v>
      </c>
      <c r="P589">
        <f t="shared" si="56"/>
        <v>389.28570000000002</v>
      </c>
      <c r="Q589" s="12" t="s">
        <v>8317</v>
      </c>
      <c r="R589" t="s">
        <v>8318</v>
      </c>
      <c r="S589" s="10">
        <f t="shared" si="57"/>
        <v>42080.757326388892</v>
      </c>
      <c r="T589" s="9">
        <f t="shared" si="58"/>
        <v>42110.757326388892</v>
      </c>
      <c r="U589">
        <f t="shared" si="59"/>
        <v>2015</v>
      </c>
    </row>
    <row r="590" spans="1:21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55"/>
        <v>3</v>
      </c>
      <c r="P590">
        <f t="shared" si="56"/>
        <v>150.5</v>
      </c>
      <c r="Q590" s="12" t="s">
        <v>8317</v>
      </c>
      <c r="R590" t="s">
        <v>8318</v>
      </c>
      <c r="S590" s="10">
        <f t="shared" si="57"/>
        <v>42631.769513888896</v>
      </c>
      <c r="T590" s="9">
        <f t="shared" si="58"/>
        <v>42691.811180555553</v>
      </c>
      <c r="U590">
        <f t="shared" si="59"/>
        <v>2016</v>
      </c>
    </row>
    <row r="591" spans="1:21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55"/>
        <v>0</v>
      </c>
      <c r="P591">
        <f t="shared" si="56"/>
        <v>1</v>
      </c>
      <c r="Q591" s="12" t="s">
        <v>8317</v>
      </c>
      <c r="R591" t="s">
        <v>8318</v>
      </c>
      <c r="S591" s="10">
        <f t="shared" si="57"/>
        <v>42178.614571759259</v>
      </c>
      <c r="T591" s="9">
        <f t="shared" si="58"/>
        <v>42193.614571759259</v>
      </c>
      <c r="U591">
        <f t="shared" si="59"/>
        <v>2015</v>
      </c>
    </row>
    <row r="592" spans="1:21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55"/>
        <v>4</v>
      </c>
      <c r="P592">
        <f t="shared" si="56"/>
        <v>24.777799999999999</v>
      </c>
      <c r="Q592" s="12" t="s">
        <v>8317</v>
      </c>
      <c r="R592" t="s">
        <v>8318</v>
      </c>
      <c r="S592" s="10">
        <f t="shared" si="57"/>
        <v>42377.554756944446</v>
      </c>
      <c r="T592" s="9">
        <f t="shared" si="58"/>
        <v>42408.542361111111</v>
      </c>
      <c r="U592">
        <f t="shared" si="59"/>
        <v>2016</v>
      </c>
    </row>
    <row r="593" spans="1:21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55"/>
        <v>0</v>
      </c>
      <c r="P593">
        <f t="shared" si="56"/>
        <v>30.5</v>
      </c>
      <c r="Q593" s="12" t="s">
        <v>8317</v>
      </c>
      <c r="R593" t="s">
        <v>8318</v>
      </c>
      <c r="S593" s="10">
        <f t="shared" si="57"/>
        <v>42177.543171296296</v>
      </c>
      <c r="T593" s="9">
        <f t="shared" si="58"/>
        <v>42207.543171296296</v>
      </c>
      <c r="U593">
        <f t="shared" si="59"/>
        <v>2015</v>
      </c>
    </row>
    <row r="594" spans="1:21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55"/>
        <v>3</v>
      </c>
      <c r="P594">
        <f t="shared" si="56"/>
        <v>250</v>
      </c>
      <c r="Q594" s="12" t="s">
        <v>8317</v>
      </c>
      <c r="R594" t="s">
        <v>8318</v>
      </c>
      <c r="S594" s="10">
        <f t="shared" si="57"/>
        <v>41946.232175925928</v>
      </c>
      <c r="T594" s="9">
        <f t="shared" si="58"/>
        <v>41976.232175925921</v>
      </c>
      <c r="U594">
        <f t="shared" si="59"/>
        <v>2014</v>
      </c>
    </row>
    <row r="595" spans="1:21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55"/>
        <v>23</v>
      </c>
      <c r="P595">
        <f t="shared" si="56"/>
        <v>16.428599999999999</v>
      </c>
      <c r="Q595" s="12" t="s">
        <v>8317</v>
      </c>
      <c r="R595" t="s">
        <v>8318</v>
      </c>
      <c r="S595" s="10">
        <f t="shared" si="57"/>
        <v>42070.677604166667</v>
      </c>
      <c r="T595" s="9">
        <f t="shared" si="58"/>
        <v>42100.635937500003</v>
      </c>
      <c r="U595">
        <f t="shared" si="59"/>
        <v>2015</v>
      </c>
    </row>
    <row r="596" spans="1:21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55"/>
        <v>0</v>
      </c>
      <c r="P596">
        <f t="shared" si="56"/>
        <v>13</v>
      </c>
      <c r="Q596" s="12" t="s">
        <v>8317</v>
      </c>
      <c r="R596" t="s">
        <v>8318</v>
      </c>
      <c r="S596" s="10">
        <f t="shared" si="57"/>
        <v>42446.780162037037</v>
      </c>
      <c r="T596" s="9">
        <f t="shared" si="58"/>
        <v>42476.780162037037</v>
      </c>
      <c r="U596">
        <f t="shared" si="59"/>
        <v>2016</v>
      </c>
    </row>
    <row r="597" spans="1:21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55"/>
        <v>0</v>
      </c>
      <c r="P597">
        <f t="shared" si="56"/>
        <v>53.25</v>
      </c>
      <c r="Q597" s="12" t="s">
        <v>8317</v>
      </c>
      <c r="R597" t="s">
        <v>8318</v>
      </c>
      <c r="S597" s="10">
        <f t="shared" si="57"/>
        <v>42083.069884259254</v>
      </c>
      <c r="T597" s="9">
        <f t="shared" si="58"/>
        <v>42128.069884259254</v>
      </c>
      <c r="U597">
        <f t="shared" si="59"/>
        <v>2015</v>
      </c>
    </row>
    <row r="598" spans="1:21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55"/>
        <v>0</v>
      </c>
      <c r="P598">
        <f t="shared" si="56"/>
        <v>3</v>
      </c>
      <c r="Q598" s="12" t="s">
        <v>8317</v>
      </c>
      <c r="R598" t="s">
        <v>8318</v>
      </c>
      <c r="S598" s="10">
        <f t="shared" si="57"/>
        <v>42646.896898148145</v>
      </c>
      <c r="T598" s="9">
        <f t="shared" si="58"/>
        <v>42676.896898148145</v>
      </c>
      <c r="U598">
        <f t="shared" si="59"/>
        <v>2016</v>
      </c>
    </row>
    <row r="599" spans="1:21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55"/>
        <v>0</v>
      </c>
      <c r="P599">
        <f t="shared" si="56"/>
        <v>10</v>
      </c>
      <c r="Q599" s="12" t="s">
        <v>8317</v>
      </c>
      <c r="R599" t="s">
        <v>8318</v>
      </c>
      <c r="S599" s="10">
        <f t="shared" si="57"/>
        <v>42545.705266203702</v>
      </c>
      <c r="T599" s="9">
        <f t="shared" si="58"/>
        <v>42582.666666666672</v>
      </c>
      <c r="U599">
        <f t="shared" si="59"/>
        <v>2016</v>
      </c>
    </row>
    <row r="600" spans="1:21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55"/>
        <v>34</v>
      </c>
      <c r="P600">
        <f t="shared" si="56"/>
        <v>121.4286</v>
      </c>
      <c r="Q600" s="12" t="s">
        <v>8317</v>
      </c>
      <c r="R600" t="s">
        <v>8318</v>
      </c>
      <c r="S600" s="10">
        <f t="shared" si="57"/>
        <v>41948.00209490741</v>
      </c>
      <c r="T600" s="9">
        <f t="shared" si="58"/>
        <v>41978.00209490741</v>
      </c>
      <c r="U600">
        <f t="shared" si="59"/>
        <v>2014</v>
      </c>
    </row>
    <row r="601" spans="1:21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55"/>
        <v>0</v>
      </c>
      <c r="P601">
        <f t="shared" si="56"/>
        <v>15.5</v>
      </c>
      <c r="Q601" s="12" t="s">
        <v>8317</v>
      </c>
      <c r="R601" t="s">
        <v>8318</v>
      </c>
      <c r="S601" s="10">
        <f t="shared" si="57"/>
        <v>42047.812523148154</v>
      </c>
      <c r="T601" s="9">
        <f t="shared" si="58"/>
        <v>42071.636111111111</v>
      </c>
      <c r="U601">
        <f t="shared" si="59"/>
        <v>2015</v>
      </c>
    </row>
    <row r="602" spans="1:21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55"/>
        <v>2</v>
      </c>
      <c r="P602">
        <f t="shared" si="56"/>
        <v>100</v>
      </c>
      <c r="Q602" s="12" t="s">
        <v>8317</v>
      </c>
      <c r="R602" t="s">
        <v>8318</v>
      </c>
      <c r="S602" s="10">
        <f t="shared" si="57"/>
        <v>42073.798171296294</v>
      </c>
      <c r="T602" s="9">
        <f t="shared" si="58"/>
        <v>42133.798171296294</v>
      </c>
      <c r="U602">
        <f t="shared" si="59"/>
        <v>2015</v>
      </c>
    </row>
    <row r="603" spans="1:21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55"/>
        <v>1</v>
      </c>
      <c r="P603">
        <f t="shared" si="56"/>
        <v>23.333300000000001</v>
      </c>
      <c r="Q603" s="12" t="s">
        <v>8317</v>
      </c>
      <c r="R603" t="s">
        <v>8318</v>
      </c>
      <c r="S603" s="10">
        <f t="shared" si="57"/>
        <v>41969.858090277776</v>
      </c>
      <c r="T603" s="9">
        <f t="shared" si="58"/>
        <v>41999.858090277776</v>
      </c>
      <c r="U603">
        <f t="shared" si="59"/>
        <v>2014</v>
      </c>
    </row>
    <row r="604" spans="1:21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55"/>
        <v>0</v>
      </c>
      <c r="P604" t="str">
        <f t="shared" si="56"/>
        <v>no backers</v>
      </c>
      <c r="Q604" s="12" t="s">
        <v>8317</v>
      </c>
      <c r="R604" t="s">
        <v>8318</v>
      </c>
      <c r="S604" s="10">
        <f t="shared" si="57"/>
        <v>42143.79415509259</v>
      </c>
      <c r="T604" s="9">
        <f t="shared" si="58"/>
        <v>42173.79415509259</v>
      </c>
      <c r="U604">
        <f t="shared" si="59"/>
        <v>2015</v>
      </c>
    </row>
    <row r="605" spans="1:21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55"/>
        <v>4</v>
      </c>
      <c r="P605">
        <f t="shared" si="56"/>
        <v>45.386200000000002</v>
      </c>
      <c r="Q605" s="12" t="s">
        <v>8317</v>
      </c>
      <c r="R605" t="s">
        <v>8318</v>
      </c>
      <c r="S605" s="10">
        <f t="shared" si="57"/>
        <v>41835.639155092591</v>
      </c>
      <c r="T605" s="9">
        <f t="shared" si="58"/>
        <v>41865.639155092591</v>
      </c>
      <c r="U605">
        <f t="shared" si="59"/>
        <v>2014</v>
      </c>
    </row>
    <row r="606" spans="1:21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55"/>
        <v>0</v>
      </c>
      <c r="P606" t="str">
        <f t="shared" si="56"/>
        <v>no backers</v>
      </c>
      <c r="Q606" s="12" t="s">
        <v>8317</v>
      </c>
      <c r="R606" t="s">
        <v>8318</v>
      </c>
      <c r="S606" s="10">
        <f t="shared" si="57"/>
        <v>41849.035370370373</v>
      </c>
      <c r="T606" s="9">
        <f t="shared" si="58"/>
        <v>41879.035370370373</v>
      </c>
      <c r="U606">
        <f t="shared" si="59"/>
        <v>2014</v>
      </c>
    </row>
    <row r="607" spans="1:21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55"/>
        <v>3</v>
      </c>
      <c r="P607">
        <f t="shared" si="56"/>
        <v>16.375</v>
      </c>
      <c r="Q607" s="12" t="s">
        <v>8317</v>
      </c>
      <c r="R607" t="s">
        <v>8318</v>
      </c>
      <c r="S607" s="10">
        <f t="shared" si="57"/>
        <v>42194.357731481476</v>
      </c>
      <c r="T607" s="9">
        <f t="shared" si="58"/>
        <v>42239.357731481476</v>
      </c>
      <c r="U607">
        <f t="shared" si="59"/>
        <v>2015</v>
      </c>
    </row>
    <row r="608" spans="1:21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55"/>
        <v>0</v>
      </c>
      <c r="P608">
        <f t="shared" si="56"/>
        <v>10</v>
      </c>
      <c r="Q608" s="12" t="s">
        <v>8317</v>
      </c>
      <c r="R608" t="s">
        <v>8318</v>
      </c>
      <c r="S608" s="10">
        <f t="shared" si="57"/>
        <v>42102.650567129633</v>
      </c>
      <c r="T608" s="9">
        <f t="shared" si="58"/>
        <v>42148.625</v>
      </c>
      <c r="U608">
        <f t="shared" si="59"/>
        <v>2015</v>
      </c>
    </row>
    <row r="609" spans="1:21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55"/>
        <v>0</v>
      </c>
      <c r="P609" t="str">
        <f t="shared" si="56"/>
        <v>no backers</v>
      </c>
      <c r="Q609" s="12" t="s">
        <v>8317</v>
      </c>
      <c r="R609" t="s">
        <v>8318</v>
      </c>
      <c r="S609" s="10">
        <f t="shared" si="57"/>
        <v>42300.825648148151</v>
      </c>
      <c r="T609" s="9">
        <f t="shared" si="58"/>
        <v>42330.867314814815</v>
      </c>
      <c r="U609">
        <f t="shared" si="59"/>
        <v>2015</v>
      </c>
    </row>
    <row r="610" spans="1:21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55"/>
        <v>1</v>
      </c>
      <c r="P610">
        <f t="shared" si="56"/>
        <v>292.2</v>
      </c>
      <c r="Q610" s="12" t="s">
        <v>8317</v>
      </c>
      <c r="R610" t="s">
        <v>8318</v>
      </c>
      <c r="S610" s="10">
        <f t="shared" si="57"/>
        <v>42140.921064814815</v>
      </c>
      <c r="T610" s="9">
        <f t="shared" si="58"/>
        <v>42170.921064814815</v>
      </c>
      <c r="U610">
        <f t="shared" si="59"/>
        <v>2015</v>
      </c>
    </row>
    <row r="611" spans="1:21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55"/>
        <v>1</v>
      </c>
      <c r="P611">
        <f t="shared" si="56"/>
        <v>5</v>
      </c>
      <c r="Q611" s="12" t="s">
        <v>8317</v>
      </c>
      <c r="R611" t="s">
        <v>8318</v>
      </c>
      <c r="S611" s="10">
        <f t="shared" si="57"/>
        <v>42307.034074074079</v>
      </c>
      <c r="T611" s="9">
        <f t="shared" si="58"/>
        <v>42337.075740740736</v>
      </c>
      <c r="U611">
        <f t="shared" si="59"/>
        <v>2015</v>
      </c>
    </row>
    <row r="612" spans="1:21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55"/>
        <v>0</v>
      </c>
      <c r="P612" t="str">
        <f t="shared" si="56"/>
        <v>no backers</v>
      </c>
      <c r="Q612" s="12" t="s">
        <v>8317</v>
      </c>
      <c r="R612" t="s">
        <v>8318</v>
      </c>
      <c r="S612" s="10">
        <f t="shared" si="57"/>
        <v>42086.83085648148</v>
      </c>
      <c r="T612" s="9">
        <f t="shared" si="58"/>
        <v>42116.83085648148</v>
      </c>
      <c r="U612">
        <f t="shared" si="59"/>
        <v>2015</v>
      </c>
    </row>
    <row r="613" spans="1:21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55"/>
        <v>0</v>
      </c>
      <c r="P613" t="str">
        <f t="shared" si="56"/>
        <v>no backers</v>
      </c>
      <c r="Q613" s="12" t="s">
        <v>8317</v>
      </c>
      <c r="R613" t="s">
        <v>8318</v>
      </c>
      <c r="S613" s="10">
        <f t="shared" si="57"/>
        <v>42328.560613425929</v>
      </c>
      <c r="T613" s="9">
        <f t="shared" si="58"/>
        <v>42388.560613425929</v>
      </c>
      <c r="U613">
        <f t="shared" si="59"/>
        <v>2015</v>
      </c>
    </row>
    <row r="614" spans="1:21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55"/>
        <v>0</v>
      </c>
      <c r="P614" t="str">
        <f t="shared" si="56"/>
        <v>no backers</v>
      </c>
      <c r="Q614" s="12" t="s">
        <v>8317</v>
      </c>
      <c r="R614" t="s">
        <v>8318</v>
      </c>
      <c r="S614" s="10">
        <f t="shared" si="57"/>
        <v>42585.031782407401</v>
      </c>
      <c r="T614" s="9">
        <f t="shared" si="58"/>
        <v>42615.031782407401</v>
      </c>
      <c r="U614">
        <f t="shared" si="59"/>
        <v>2016</v>
      </c>
    </row>
    <row r="615" spans="1:21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55"/>
        <v>21</v>
      </c>
      <c r="P615">
        <f t="shared" si="56"/>
        <v>105.93389999999999</v>
      </c>
      <c r="Q615" s="12" t="s">
        <v>8317</v>
      </c>
      <c r="R615" t="s">
        <v>8318</v>
      </c>
      <c r="S615" s="10">
        <f t="shared" si="57"/>
        <v>42247.496759259258</v>
      </c>
      <c r="T615" s="9">
        <f t="shared" si="58"/>
        <v>42278.207638888889</v>
      </c>
      <c r="U615">
        <f t="shared" si="59"/>
        <v>2015</v>
      </c>
    </row>
    <row r="616" spans="1:21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55"/>
        <v>0</v>
      </c>
      <c r="P616" t="str">
        <f t="shared" si="56"/>
        <v>no backers</v>
      </c>
      <c r="Q616" s="12" t="s">
        <v>8317</v>
      </c>
      <c r="R616" t="s">
        <v>8318</v>
      </c>
      <c r="S616" s="10">
        <f t="shared" si="57"/>
        <v>42515.061805555553</v>
      </c>
      <c r="T616" s="9">
        <f t="shared" si="58"/>
        <v>42545.061805555553</v>
      </c>
      <c r="U616">
        <f t="shared" si="59"/>
        <v>2016</v>
      </c>
    </row>
    <row r="617" spans="1:21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55"/>
        <v>0</v>
      </c>
      <c r="P617" t="str">
        <f t="shared" si="56"/>
        <v>no backers</v>
      </c>
      <c r="Q617" s="12" t="s">
        <v>8317</v>
      </c>
      <c r="R617" t="s">
        <v>8318</v>
      </c>
      <c r="S617" s="10">
        <f t="shared" si="57"/>
        <v>42242.122210648144</v>
      </c>
      <c r="T617" s="9">
        <f t="shared" si="58"/>
        <v>42272.122210648144</v>
      </c>
      <c r="U617">
        <f t="shared" si="59"/>
        <v>2015</v>
      </c>
    </row>
    <row r="618" spans="1:21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55"/>
        <v>0</v>
      </c>
      <c r="P618" t="str">
        <f t="shared" si="56"/>
        <v>no backers</v>
      </c>
      <c r="Q618" s="12" t="s">
        <v>8317</v>
      </c>
      <c r="R618" t="s">
        <v>8318</v>
      </c>
      <c r="S618" s="10">
        <f t="shared" si="57"/>
        <v>42761.376238425932</v>
      </c>
      <c r="T618" s="9">
        <f t="shared" si="58"/>
        <v>42791.376238425932</v>
      </c>
      <c r="U618">
        <f t="shared" si="59"/>
        <v>2017</v>
      </c>
    </row>
    <row r="619" spans="1:21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55"/>
        <v>3</v>
      </c>
      <c r="P619">
        <f t="shared" si="56"/>
        <v>20</v>
      </c>
      <c r="Q619" s="12" t="s">
        <v>8317</v>
      </c>
      <c r="R619" t="s">
        <v>8318</v>
      </c>
      <c r="S619" s="10">
        <f t="shared" si="57"/>
        <v>42087.343090277776</v>
      </c>
      <c r="T619" s="9">
        <f t="shared" si="58"/>
        <v>42132.343090277776</v>
      </c>
      <c r="U619">
        <f t="shared" si="59"/>
        <v>2015</v>
      </c>
    </row>
    <row r="620" spans="1:21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55"/>
        <v>0</v>
      </c>
      <c r="P620" t="str">
        <f t="shared" si="56"/>
        <v>no backers</v>
      </c>
      <c r="Q620" s="12" t="s">
        <v>8317</v>
      </c>
      <c r="R620" t="s">
        <v>8318</v>
      </c>
      <c r="S620" s="10">
        <f t="shared" si="57"/>
        <v>42317.810219907406</v>
      </c>
      <c r="T620" s="9">
        <f t="shared" si="58"/>
        <v>42347.810219907406</v>
      </c>
      <c r="U620">
        <f t="shared" si="59"/>
        <v>2015</v>
      </c>
    </row>
    <row r="621" spans="1:21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55"/>
        <v>0</v>
      </c>
      <c r="P621">
        <f t="shared" si="56"/>
        <v>1</v>
      </c>
      <c r="Q621" s="12" t="s">
        <v>8317</v>
      </c>
      <c r="R621" t="s">
        <v>8318</v>
      </c>
      <c r="S621" s="10">
        <f t="shared" si="57"/>
        <v>41908.650347222225</v>
      </c>
      <c r="T621" s="9">
        <f t="shared" si="58"/>
        <v>41968.692013888889</v>
      </c>
      <c r="U621">
        <f t="shared" si="59"/>
        <v>2014</v>
      </c>
    </row>
    <row r="622" spans="1:21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55"/>
        <v>1</v>
      </c>
      <c r="P622">
        <f t="shared" si="56"/>
        <v>300</v>
      </c>
      <c r="Q622" s="12" t="s">
        <v>8317</v>
      </c>
      <c r="R622" t="s">
        <v>8318</v>
      </c>
      <c r="S622" s="10">
        <f t="shared" si="57"/>
        <v>41831.716874999998</v>
      </c>
      <c r="T622" s="9">
        <f t="shared" si="58"/>
        <v>41876.716874999998</v>
      </c>
      <c r="U622">
        <f t="shared" si="59"/>
        <v>2014</v>
      </c>
    </row>
    <row r="623" spans="1:21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55"/>
        <v>1</v>
      </c>
      <c r="P623">
        <f t="shared" si="56"/>
        <v>87</v>
      </c>
      <c r="Q623" s="12" t="s">
        <v>8317</v>
      </c>
      <c r="R623" t="s">
        <v>8318</v>
      </c>
      <c r="S623" s="10">
        <f t="shared" si="57"/>
        <v>42528.987696759257</v>
      </c>
      <c r="T623" s="9">
        <f t="shared" si="58"/>
        <v>42558.987696759257</v>
      </c>
      <c r="U623">
        <f t="shared" si="59"/>
        <v>2016</v>
      </c>
    </row>
    <row r="624" spans="1:21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55"/>
        <v>6</v>
      </c>
      <c r="P624">
        <f t="shared" si="56"/>
        <v>37.8889</v>
      </c>
      <c r="Q624" s="12" t="s">
        <v>8317</v>
      </c>
      <c r="R624" t="s">
        <v>8318</v>
      </c>
      <c r="S624" s="10">
        <f t="shared" si="57"/>
        <v>42532.774745370371</v>
      </c>
      <c r="T624" s="9">
        <f t="shared" si="58"/>
        <v>42552.774745370371</v>
      </c>
      <c r="U624">
        <f t="shared" si="59"/>
        <v>2016</v>
      </c>
    </row>
    <row r="625" spans="1:21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55"/>
        <v>0</v>
      </c>
      <c r="P625" t="str">
        <f t="shared" si="56"/>
        <v>no backers</v>
      </c>
      <c r="Q625" s="12" t="s">
        <v>8317</v>
      </c>
      <c r="R625" t="s">
        <v>8318</v>
      </c>
      <c r="S625" s="10">
        <f t="shared" si="57"/>
        <v>42122.009224537032</v>
      </c>
      <c r="T625" s="9">
        <f t="shared" si="58"/>
        <v>42152.009224537032</v>
      </c>
      <c r="U625">
        <f t="shared" si="59"/>
        <v>2015</v>
      </c>
    </row>
    <row r="626" spans="1:21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55"/>
        <v>0</v>
      </c>
      <c r="P626" t="str">
        <f t="shared" si="56"/>
        <v>no backers</v>
      </c>
      <c r="Q626" s="12" t="s">
        <v>8317</v>
      </c>
      <c r="R626" t="s">
        <v>8318</v>
      </c>
      <c r="S626" s="10">
        <f t="shared" si="57"/>
        <v>42108.988900462966</v>
      </c>
      <c r="T626" s="9">
        <f t="shared" si="58"/>
        <v>42138.988900462966</v>
      </c>
      <c r="U626">
        <f t="shared" si="59"/>
        <v>2015</v>
      </c>
    </row>
    <row r="627" spans="1:21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55"/>
        <v>0</v>
      </c>
      <c r="P627" t="str">
        <f t="shared" si="56"/>
        <v>no backers</v>
      </c>
      <c r="Q627" s="12" t="s">
        <v>8317</v>
      </c>
      <c r="R627" t="s">
        <v>8318</v>
      </c>
      <c r="S627" s="10">
        <f t="shared" si="57"/>
        <v>42790.895567129628</v>
      </c>
      <c r="T627" s="9">
        <f t="shared" si="58"/>
        <v>42820.853900462964</v>
      </c>
      <c r="U627">
        <f t="shared" si="59"/>
        <v>2017</v>
      </c>
    </row>
    <row r="628" spans="1:21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55"/>
        <v>17</v>
      </c>
      <c r="P628">
        <f t="shared" si="56"/>
        <v>111.41030000000001</v>
      </c>
      <c r="Q628" s="12" t="s">
        <v>8317</v>
      </c>
      <c r="R628" t="s">
        <v>8318</v>
      </c>
      <c r="S628" s="10">
        <f t="shared" si="57"/>
        <v>42198.559479166666</v>
      </c>
      <c r="T628" s="9">
        <f t="shared" si="58"/>
        <v>42231.556944444441</v>
      </c>
      <c r="U628">
        <f t="shared" si="59"/>
        <v>2015</v>
      </c>
    </row>
    <row r="629" spans="1:21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55"/>
        <v>0</v>
      </c>
      <c r="P629">
        <f t="shared" si="56"/>
        <v>90</v>
      </c>
      <c r="Q629" s="12" t="s">
        <v>8317</v>
      </c>
      <c r="R629" t="s">
        <v>8318</v>
      </c>
      <c r="S629" s="10">
        <f t="shared" si="57"/>
        <v>42384.306840277779</v>
      </c>
      <c r="T629" s="9">
        <f t="shared" si="58"/>
        <v>42443.958333333328</v>
      </c>
      <c r="U629">
        <f t="shared" si="59"/>
        <v>2016</v>
      </c>
    </row>
    <row r="630" spans="1:21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55"/>
        <v>0</v>
      </c>
      <c r="P630" t="str">
        <f t="shared" si="56"/>
        <v>no backers</v>
      </c>
      <c r="Q630" s="12" t="s">
        <v>8317</v>
      </c>
      <c r="R630" t="s">
        <v>8318</v>
      </c>
      <c r="S630" s="10">
        <f t="shared" si="57"/>
        <v>41803.692789351851</v>
      </c>
      <c r="T630" s="9">
        <f t="shared" si="58"/>
        <v>41833.692789351851</v>
      </c>
      <c r="U630">
        <f t="shared" si="59"/>
        <v>2014</v>
      </c>
    </row>
    <row r="631" spans="1:21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55"/>
        <v>0</v>
      </c>
      <c r="P631">
        <f t="shared" si="56"/>
        <v>116.66670000000001</v>
      </c>
      <c r="Q631" s="12" t="s">
        <v>8317</v>
      </c>
      <c r="R631" t="s">
        <v>8318</v>
      </c>
      <c r="S631" s="10">
        <f t="shared" si="57"/>
        <v>42474.637824074074</v>
      </c>
      <c r="T631" s="9">
        <f t="shared" si="58"/>
        <v>42504.637824074074</v>
      </c>
      <c r="U631">
        <f t="shared" si="59"/>
        <v>2016</v>
      </c>
    </row>
    <row r="632" spans="1:21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55"/>
        <v>0</v>
      </c>
      <c r="P632">
        <f t="shared" si="56"/>
        <v>10</v>
      </c>
      <c r="Q632" s="12" t="s">
        <v>8317</v>
      </c>
      <c r="R632" t="s">
        <v>8318</v>
      </c>
      <c r="S632" s="10">
        <f t="shared" si="57"/>
        <v>42223.619456018518</v>
      </c>
      <c r="T632" s="9">
        <f t="shared" si="58"/>
        <v>42253.215277777781</v>
      </c>
      <c r="U632">
        <f t="shared" si="59"/>
        <v>2015</v>
      </c>
    </row>
    <row r="633" spans="1:21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55"/>
        <v>1</v>
      </c>
      <c r="P633">
        <f t="shared" si="56"/>
        <v>76.666700000000006</v>
      </c>
      <c r="Q633" s="12" t="s">
        <v>8317</v>
      </c>
      <c r="R633" t="s">
        <v>8318</v>
      </c>
      <c r="S633" s="10">
        <f t="shared" si="57"/>
        <v>42489.772326388891</v>
      </c>
      <c r="T633" s="9">
        <f t="shared" si="58"/>
        <v>42518.772326388891</v>
      </c>
      <c r="U633">
        <f t="shared" si="59"/>
        <v>2016</v>
      </c>
    </row>
    <row r="634" spans="1:21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55"/>
        <v>0</v>
      </c>
      <c r="P634" t="str">
        <f t="shared" si="56"/>
        <v>no backers</v>
      </c>
      <c r="Q634" s="12" t="s">
        <v>8317</v>
      </c>
      <c r="R634" t="s">
        <v>8318</v>
      </c>
      <c r="S634" s="10">
        <f t="shared" si="57"/>
        <v>42303.659317129626</v>
      </c>
      <c r="T634" s="9">
        <f t="shared" si="58"/>
        <v>42333.700983796298</v>
      </c>
      <c r="U634">
        <f t="shared" si="59"/>
        <v>2015</v>
      </c>
    </row>
    <row r="635" spans="1:21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55"/>
        <v>12</v>
      </c>
      <c r="P635">
        <f t="shared" si="56"/>
        <v>49.8</v>
      </c>
      <c r="Q635" s="12" t="s">
        <v>8317</v>
      </c>
      <c r="R635" t="s">
        <v>8318</v>
      </c>
      <c r="S635" s="10">
        <f t="shared" si="57"/>
        <v>42507.29932870371</v>
      </c>
      <c r="T635" s="9">
        <f t="shared" si="58"/>
        <v>42538.958333333328</v>
      </c>
      <c r="U635">
        <f t="shared" si="59"/>
        <v>2016</v>
      </c>
    </row>
    <row r="636" spans="1:21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55"/>
        <v>0</v>
      </c>
      <c r="P636">
        <f t="shared" si="56"/>
        <v>1</v>
      </c>
      <c r="Q636" s="12" t="s">
        <v>8317</v>
      </c>
      <c r="R636" t="s">
        <v>8318</v>
      </c>
      <c r="S636" s="10">
        <f t="shared" si="57"/>
        <v>42031.928576388891</v>
      </c>
      <c r="T636" s="9">
        <f t="shared" si="58"/>
        <v>42061.928576388891</v>
      </c>
      <c r="U636">
        <f t="shared" si="59"/>
        <v>2015</v>
      </c>
    </row>
    <row r="637" spans="1:21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55"/>
        <v>0</v>
      </c>
      <c r="P637">
        <f t="shared" si="56"/>
        <v>2</v>
      </c>
      <c r="Q637" s="12" t="s">
        <v>8317</v>
      </c>
      <c r="R637" t="s">
        <v>8318</v>
      </c>
      <c r="S637" s="10">
        <f t="shared" si="57"/>
        <v>42076.092152777783</v>
      </c>
      <c r="T637" s="9">
        <f t="shared" si="58"/>
        <v>42106.092152777783</v>
      </c>
      <c r="U637">
        <f t="shared" si="59"/>
        <v>2015</v>
      </c>
    </row>
    <row r="638" spans="1:21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55"/>
        <v>0</v>
      </c>
      <c r="P638">
        <f t="shared" si="56"/>
        <v>4</v>
      </c>
      <c r="Q638" s="12" t="s">
        <v>8317</v>
      </c>
      <c r="R638" t="s">
        <v>8318</v>
      </c>
      <c r="S638" s="10">
        <f t="shared" si="57"/>
        <v>42131.455439814818</v>
      </c>
      <c r="T638" s="9">
        <f t="shared" si="58"/>
        <v>42161.44930555555</v>
      </c>
      <c r="U638">
        <f t="shared" si="59"/>
        <v>2015</v>
      </c>
    </row>
    <row r="639" spans="1:21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55"/>
        <v>0</v>
      </c>
      <c r="P639" t="str">
        <f t="shared" si="56"/>
        <v>no backers</v>
      </c>
      <c r="Q639" s="12" t="s">
        <v>8317</v>
      </c>
      <c r="R639" t="s">
        <v>8318</v>
      </c>
      <c r="S639" s="10">
        <f t="shared" si="57"/>
        <v>42762.962013888886</v>
      </c>
      <c r="T639" s="9">
        <f t="shared" si="58"/>
        <v>42791.961111111115</v>
      </c>
      <c r="U639">
        <f t="shared" si="59"/>
        <v>2017</v>
      </c>
    </row>
    <row r="640" spans="1:21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55"/>
        <v>0</v>
      </c>
      <c r="P640">
        <f t="shared" si="56"/>
        <v>3</v>
      </c>
      <c r="Q640" s="12" t="s">
        <v>8317</v>
      </c>
      <c r="R640" t="s">
        <v>8318</v>
      </c>
      <c r="S640" s="10">
        <f t="shared" si="57"/>
        <v>42759.593310185184</v>
      </c>
      <c r="T640" s="9">
        <f t="shared" si="58"/>
        <v>42819.55164351852</v>
      </c>
      <c r="U640">
        <f t="shared" si="59"/>
        <v>2017</v>
      </c>
    </row>
    <row r="641" spans="1:21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55"/>
        <v>0</v>
      </c>
      <c r="P641">
        <f t="shared" si="56"/>
        <v>1</v>
      </c>
      <c r="Q641" s="12" t="s">
        <v>8317</v>
      </c>
      <c r="R641" t="s">
        <v>8318</v>
      </c>
      <c r="S641" s="10">
        <f t="shared" si="57"/>
        <v>41865.583275462966</v>
      </c>
      <c r="T641" s="9">
        <f t="shared" si="58"/>
        <v>41925.583275462966</v>
      </c>
      <c r="U641">
        <f t="shared" si="59"/>
        <v>2014</v>
      </c>
    </row>
    <row r="642" spans="1:21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55"/>
        <v>144</v>
      </c>
      <c r="P642">
        <f t="shared" si="56"/>
        <v>50.5</v>
      </c>
      <c r="Q642" s="12" t="s">
        <v>8317</v>
      </c>
      <c r="R642" t="s">
        <v>8319</v>
      </c>
      <c r="S642" s="10">
        <f t="shared" si="57"/>
        <v>42683.420312500006</v>
      </c>
      <c r="T642" s="9">
        <f t="shared" si="58"/>
        <v>42698.958333333328</v>
      </c>
      <c r="U642">
        <f t="shared" si="59"/>
        <v>2016</v>
      </c>
    </row>
    <row r="643" spans="1:21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60">ROUND(E643/D643*100,0)</f>
        <v>119</v>
      </c>
      <c r="P643">
        <f t="shared" ref="P643:P706" si="61">IFERROR(ROUND(E643/L643,4),"no backers")</f>
        <v>151.3175</v>
      </c>
      <c r="Q643" s="12" t="s">
        <v>8317</v>
      </c>
      <c r="R643" t="s">
        <v>8319</v>
      </c>
      <c r="S643" s="10">
        <f t="shared" ref="S643:S706" si="62">(((J643/60)/60)/24)+DATE(1970,1,1)</f>
        <v>42199.57</v>
      </c>
      <c r="T643" s="9">
        <f t="shared" ref="T643:T706" si="63">(((I643/60)/60)/24)+DATE(1970,1,1)</f>
        <v>42229.57</v>
      </c>
      <c r="U643">
        <f t="shared" ref="U643:U706" si="64">YEAR(S643)</f>
        <v>2015</v>
      </c>
    </row>
    <row r="644" spans="1:21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60"/>
        <v>1460</v>
      </c>
      <c r="P644">
        <f t="shared" si="61"/>
        <v>134.35919999999999</v>
      </c>
      <c r="Q644" s="12" t="s">
        <v>8317</v>
      </c>
      <c r="R644" t="s">
        <v>8319</v>
      </c>
      <c r="S644" s="10">
        <f t="shared" si="62"/>
        <v>42199.651319444441</v>
      </c>
      <c r="T644" s="9">
        <f t="shared" si="63"/>
        <v>42235.651319444441</v>
      </c>
      <c r="U644">
        <f t="shared" si="64"/>
        <v>2015</v>
      </c>
    </row>
    <row r="645" spans="1:21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60"/>
        <v>106</v>
      </c>
      <c r="P645">
        <f t="shared" si="61"/>
        <v>174.02629999999999</v>
      </c>
      <c r="Q645" s="12" t="s">
        <v>8317</v>
      </c>
      <c r="R645" t="s">
        <v>8319</v>
      </c>
      <c r="S645" s="10">
        <f t="shared" si="62"/>
        <v>42100.642071759255</v>
      </c>
      <c r="T645" s="9">
        <f t="shared" si="63"/>
        <v>42155.642071759255</v>
      </c>
      <c r="U645">
        <f t="shared" si="64"/>
        <v>2015</v>
      </c>
    </row>
    <row r="646" spans="1:21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60"/>
        <v>300</v>
      </c>
      <c r="P646">
        <f t="shared" si="61"/>
        <v>73.4863</v>
      </c>
      <c r="Q646" s="12" t="s">
        <v>8317</v>
      </c>
      <c r="R646" t="s">
        <v>8319</v>
      </c>
      <c r="S646" s="10">
        <f t="shared" si="62"/>
        <v>41898.665960648148</v>
      </c>
      <c r="T646" s="9">
        <f t="shared" si="63"/>
        <v>41941.041666666664</v>
      </c>
      <c r="U646">
        <f t="shared" si="64"/>
        <v>2014</v>
      </c>
    </row>
    <row r="647" spans="1:21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60"/>
        <v>279</v>
      </c>
      <c r="P647">
        <f t="shared" si="61"/>
        <v>23.518999999999998</v>
      </c>
      <c r="Q647" s="12" t="s">
        <v>8317</v>
      </c>
      <c r="R647" t="s">
        <v>8319</v>
      </c>
      <c r="S647" s="10">
        <f t="shared" si="62"/>
        <v>42564.026319444441</v>
      </c>
      <c r="T647" s="9">
        <f t="shared" si="63"/>
        <v>42594.026319444441</v>
      </c>
      <c r="U647">
        <f t="shared" si="64"/>
        <v>2016</v>
      </c>
    </row>
    <row r="648" spans="1:21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60"/>
        <v>132</v>
      </c>
      <c r="P648">
        <f t="shared" si="61"/>
        <v>39.074399999999997</v>
      </c>
      <c r="Q648" s="12" t="s">
        <v>8317</v>
      </c>
      <c r="R648" t="s">
        <v>8319</v>
      </c>
      <c r="S648" s="10">
        <f t="shared" si="62"/>
        <v>41832.852627314816</v>
      </c>
      <c r="T648" s="9">
        <f t="shared" si="63"/>
        <v>41862.852627314816</v>
      </c>
      <c r="U648">
        <f t="shared" si="64"/>
        <v>2014</v>
      </c>
    </row>
    <row r="649" spans="1:21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60"/>
        <v>107</v>
      </c>
      <c r="P649">
        <f t="shared" si="61"/>
        <v>125.94119999999999</v>
      </c>
      <c r="Q649" s="12" t="s">
        <v>8317</v>
      </c>
      <c r="R649" t="s">
        <v>8319</v>
      </c>
      <c r="S649" s="10">
        <f t="shared" si="62"/>
        <v>42416.767928240741</v>
      </c>
      <c r="T649" s="9">
        <f t="shared" si="63"/>
        <v>42446.726261574076</v>
      </c>
      <c r="U649">
        <f t="shared" si="64"/>
        <v>2016</v>
      </c>
    </row>
    <row r="650" spans="1:21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60"/>
        <v>127</v>
      </c>
      <c r="P650">
        <f t="shared" si="61"/>
        <v>1644</v>
      </c>
      <c r="Q650" s="12" t="s">
        <v>8317</v>
      </c>
      <c r="R650" t="s">
        <v>8319</v>
      </c>
      <c r="S650" s="10">
        <f t="shared" si="62"/>
        <v>41891.693379629629</v>
      </c>
      <c r="T650" s="9">
        <f t="shared" si="63"/>
        <v>41926.693379629629</v>
      </c>
      <c r="U650">
        <f t="shared" si="64"/>
        <v>2014</v>
      </c>
    </row>
    <row r="651" spans="1:21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60"/>
        <v>140</v>
      </c>
      <c r="P651">
        <f t="shared" si="61"/>
        <v>42.670699999999997</v>
      </c>
      <c r="Q651" s="12" t="s">
        <v>8317</v>
      </c>
      <c r="R651" t="s">
        <v>8319</v>
      </c>
      <c r="S651" s="10">
        <f t="shared" si="62"/>
        <v>41877.912187499998</v>
      </c>
      <c r="T651" s="9">
        <f t="shared" si="63"/>
        <v>41898.912187499998</v>
      </c>
      <c r="U651">
        <f t="shared" si="64"/>
        <v>2014</v>
      </c>
    </row>
    <row r="652" spans="1:21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60"/>
        <v>112</v>
      </c>
      <c r="P652">
        <f t="shared" si="61"/>
        <v>35.125</v>
      </c>
      <c r="Q652" s="12" t="s">
        <v>8317</v>
      </c>
      <c r="R652" t="s">
        <v>8319</v>
      </c>
      <c r="S652" s="10">
        <f t="shared" si="62"/>
        <v>41932.036851851852</v>
      </c>
      <c r="T652" s="9">
        <f t="shared" si="63"/>
        <v>41992.078518518523</v>
      </c>
      <c r="U652">
        <f t="shared" si="64"/>
        <v>2014</v>
      </c>
    </row>
    <row r="653" spans="1:21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60"/>
        <v>101</v>
      </c>
      <c r="P653">
        <f t="shared" si="61"/>
        <v>239.35239999999999</v>
      </c>
      <c r="Q653" s="12" t="s">
        <v>8317</v>
      </c>
      <c r="R653" t="s">
        <v>8319</v>
      </c>
      <c r="S653" s="10">
        <f t="shared" si="62"/>
        <v>41956.017488425925</v>
      </c>
      <c r="T653" s="9">
        <f t="shared" si="63"/>
        <v>41986.017488425925</v>
      </c>
      <c r="U653">
        <f t="shared" si="64"/>
        <v>2014</v>
      </c>
    </row>
    <row r="654" spans="1:21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60"/>
        <v>100</v>
      </c>
      <c r="P654">
        <f t="shared" si="61"/>
        <v>107.6429</v>
      </c>
      <c r="Q654" s="12" t="s">
        <v>8317</v>
      </c>
      <c r="R654" t="s">
        <v>8319</v>
      </c>
      <c r="S654" s="10">
        <f t="shared" si="62"/>
        <v>42675.690393518518</v>
      </c>
      <c r="T654" s="9">
        <f t="shared" si="63"/>
        <v>42705.732060185182</v>
      </c>
      <c r="U654">
        <f t="shared" si="64"/>
        <v>2016</v>
      </c>
    </row>
    <row r="655" spans="1:21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60"/>
        <v>141</v>
      </c>
      <c r="P655">
        <f t="shared" si="61"/>
        <v>95.830600000000004</v>
      </c>
      <c r="Q655" s="12" t="s">
        <v>8317</v>
      </c>
      <c r="R655" t="s">
        <v>8319</v>
      </c>
      <c r="S655" s="10">
        <f t="shared" si="62"/>
        <v>42199.618518518517</v>
      </c>
      <c r="T655" s="9">
        <f t="shared" si="63"/>
        <v>42236.618518518517</v>
      </c>
      <c r="U655">
        <f t="shared" si="64"/>
        <v>2015</v>
      </c>
    </row>
    <row r="656" spans="1:21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60"/>
        <v>267</v>
      </c>
      <c r="P656">
        <f t="shared" si="61"/>
        <v>31.663399999999999</v>
      </c>
      <c r="Q656" s="12" t="s">
        <v>8317</v>
      </c>
      <c r="R656" t="s">
        <v>8319</v>
      </c>
      <c r="S656" s="10">
        <f t="shared" si="62"/>
        <v>42163.957326388889</v>
      </c>
      <c r="T656" s="9">
        <f t="shared" si="63"/>
        <v>42193.957326388889</v>
      </c>
      <c r="U656">
        <f t="shared" si="64"/>
        <v>2015</v>
      </c>
    </row>
    <row r="657" spans="1:21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60"/>
        <v>147</v>
      </c>
      <c r="P657">
        <f t="shared" si="61"/>
        <v>42.886899999999997</v>
      </c>
      <c r="Q657" s="12" t="s">
        <v>8317</v>
      </c>
      <c r="R657" t="s">
        <v>8319</v>
      </c>
      <c r="S657" s="10">
        <f t="shared" si="62"/>
        <v>42045.957314814819</v>
      </c>
      <c r="T657" s="9">
        <f t="shared" si="63"/>
        <v>42075.915648148148</v>
      </c>
      <c r="U657">
        <f t="shared" si="64"/>
        <v>2015</v>
      </c>
    </row>
    <row r="658" spans="1:21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60"/>
        <v>214</v>
      </c>
      <c r="P658">
        <f t="shared" si="61"/>
        <v>122.73560000000001</v>
      </c>
      <c r="Q658" s="12" t="s">
        <v>8317</v>
      </c>
      <c r="R658" t="s">
        <v>8319</v>
      </c>
      <c r="S658" s="10">
        <f t="shared" si="62"/>
        <v>42417.804618055554</v>
      </c>
      <c r="T658" s="9">
        <f t="shared" si="63"/>
        <v>42477.762951388882</v>
      </c>
      <c r="U658">
        <f t="shared" si="64"/>
        <v>2016</v>
      </c>
    </row>
    <row r="659" spans="1:21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60"/>
        <v>126</v>
      </c>
      <c r="P659">
        <f t="shared" si="61"/>
        <v>190.4545</v>
      </c>
      <c r="Q659" s="12" t="s">
        <v>8317</v>
      </c>
      <c r="R659" t="s">
        <v>8319</v>
      </c>
      <c r="S659" s="10">
        <f t="shared" si="62"/>
        <v>42331.84574074074</v>
      </c>
      <c r="T659" s="9">
        <f t="shared" si="63"/>
        <v>42361.84574074074</v>
      </c>
      <c r="U659">
        <f t="shared" si="64"/>
        <v>2015</v>
      </c>
    </row>
    <row r="660" spans="1:21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60"/>
        <v>104</v>
      </c>
      <c r="P660">
        <f t="shared" si="61"/>
        <v>109.337</v>
      </c>
      <c r="Q660" s="12" t="s">
        <v>8317</v>
      </c>
      <c r="R660" t="s">
        <v>8319</v>
      </c>
      <c r="S660" s="10">
        <f t="shared" si="62"/>
        <v>42179.160752314812</v>
      </c>
      <c r="T660" s="9">
        <f t="shared" si="63"/>
        <v>42211.75</v>
      </c>
      <c r="U660">
        <f t="shared" si="64"/>
        <v>2015</v>
      </c>
    </row>
    <row r="661" spans="1:21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60"/>
        <v>101</v>
      </c>
      <c r="P661">
        <f t="shared" si="61"/>
        <v>143.66669999999999</v>
      </c>
      <c r="Q661" s="12" t="s">
        <v>8317</v>
      </c>
      <c r="R661" t="s">
        <v>8319</v>
      </c>
      <c r="S661" s="10">
        <f t="shared" si="62"/>
        <v>42209.593692129631</v>
      </c>
      <c r="T661" s="9">
        <f t="shared" si="63"/>
        <v>42239.593692129631</v>
      </c>
      <c r="U661">
        <f t="shared" si="64"/>
        <v>2015</v>
      </c>
    </row>
    <row r="662" spans="1:21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60"/>
        <v>3</v>
      </c>
      <c r="P662">
        <f t="shared" si="61"/>
        <v>84.944400000000002</v>
      </c>
      <c r="Q662" s="12" t="s">
        <v>8317</v>
      </c>
      <c r="R662" t="s">
        <v>8319</v>
      </c>
      <c r="S662" s="10">
        <f t="shared" si="62"/>
        <v>41922.741655092592</v>
      </c>
      <c r="T662" s="9">
        <f t="shared" si="63"/>
        <v>41952.783321759263</v>
      </c>
      <c r="U662">
        <f t="shared" si="64"/>
        <v>2014</v>
      </c>
    </row>
    <row r="663" spans="1:21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60"/>
        <v>1</v>
      </c>
      <c r="P663">
        <f t="shared" si="61"/>
        <v>10.5556</v>
      </c>
      <c r="Q663" s="12" t="s">
        <v>8317</v>
      </c>
      <c r="R663" t="s">
        <v>8319</v>
      </c>
      <c r="S663" s="10">
        <f t="shared" si="62"/>
        <v>42636.645358796297</v>
      </c>
      <c r="T663" s="9">
        <f t="shared" si="63"/>
        <v>42666.645358796297</v>
      </c>
      <c r="U663">
        <f t="shared" si="64"/>
        <v>2016</v>
      </c>
    </row>
    <row r="664" spans="1:21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60"/>
        <v>0</v>
      </c>
      <c r="P664">
        <f t="shared" si="61"/>
        <v>39</v>
      </c>
      <c r="Q664" s="12" t="s">
        <v>8317</v>
      </c>
      <c r="R664" t="s">
        <v>8319</v>
      </c>
      <c r="S664" s="10">
        <f t="shared" si="62"/>
        <v>41990.438043981485</v>
      </c>
      <c r="T664" s="9">
        <f t="shared" si="63"/>
        <v>42020.438043981485</v>
      </c>
      <c r="U664">
        <f t="shared" si="64"/>
        <v>2014</v>
      </c>
    </row>
    <row r="665" spans="1:21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60"/>
        <v>0</v>
      </c>
      <c r="P665">
        <f t="shared" si="61"/>
        <v>100</v>
      </c>
      <c r="Q665" s="12" t="s">
        <v>8317</v>
      </c>
      <c r="R665" t="s">
        <v>8319</v>
      </c>
      <c r="S665" s="10">
        <f t="shared" si="62"/>
        <v>42173.843240740738</v>
      </c>
      <c r="T665" s="9">
        <f t="shared" si="63"/>
        <v>42203.843240740738</v>
      </c>
      <c r="U665">
        <f t="shared" si="64"/>
        <v>2015</v>
      </c>
    </row>
    <row r="666" spans="1:21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60"/>
        <v>8</v>
      </c>
      <c r="P666">
        <f t="shared" si="61"/>
        <v>31.1724</v>
      </c>
      <c r="Q666" s="12" t="s">
        <v>8317</v>
      </c>
      <c r="R666" t="s">
        <v>8319</v>
      </c>
      <c r="S666" s="10">
        <f t="shared" si="62"/>
        <v>42077.666377314818</v>
      </c>
      <c r="T666" s="9">
        <f t="shared" si="63"/>
        <v>42107.666377314818</v>
      </c>
      <c r="U666">
        <f t="shared" si="64"/>
        <v>2015</v>
      </c>
    </row>
    <row r="667" spans="1:21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60"/>
        <v>19</v>
      </c>
      <c r="P667">
        <f t="shared" si="61"/>
        <v>155.33330000000001</v>
      </c>
      <c r="Q667" s="12" t="s">
        <v>8317</v>
      </c>
      <c r="R667" t="s">
        <v>8319</v>
      </c>
      <c r="S667" s="10">
        <f t="shared" si="62"/>
        <v>42688.711354166662</v>
      </c>
      <c r="T667" s="9">
        <f t="shared" si="63"/>
        <v>42748.711354166662</v>
      </c>
      <c r="U667">
        <f t="shared" si="64"/>
        <v>2016</v>
      </c>
    </row>
    <row r="668" spans="1:21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60"/>
        <v>0</v>
      </c>
      <c r="P668">
        <f t="shared" si="61"/>
        <v>2</v>
      </c>
      <c r="Q668" s="12" t="s">
        <v>8317</v>
      </c>
      <c r="R668" t="s">
        <v>8319</v>
      </c>
      <c r="S668" s="10">
        <f t="shared" si="62"/>
        <v>41838.832152777781</v>
      </c>
      <c r="T668" s="9">
        <f t="shared" si="63"/>
        <v>41868.832152777781</v>
      </c>
      <c r="U668">
        <f t="shared" si="64"/>
        <v>2014</v>
      </c>
    </row>
    <row r="669" spans="1:21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60"/>
        <v>10</v>
      </c>
      <c r="P669">
        <f t="shared" si="61"/>
        <v>178.92859999999999</v>
      </c>
      <c r="Q669" s="12" t="s">
        <v>8317</v>
      </c>
      <c r="R669" t="s">
        <v>8319</v>
      </c>
      <c r="S669" s="10">
        <f t="shared" si="62"/>
        <v>42632.373414351852</v>
      </c>
      <c r="T669" s="9">
        <f t="shared" si="63"/>
        <v>42672.373414351852</v>
      </c>
      <c r="U669">
        <f t="shared" si="64"/>
        <v>2016</v>
      </c>
    </row>
    <row r="670" spans="1:21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60"/>
        <v>5</v>
      </c>
      <c r="P670">
        <f t="shared" si="61"/>
        <v>27.36</v>
      </c>
      <c r="Q670" s="12" t="s">
        <v>8317</v>
      </c>
      <c r="R670" t="s">
        <v>8319</v>
      </c>
      <c r="S670" s="10">
        <f t="shared" si="62"/>
        <v>42090.831273148149</v>
      </c>
      <c r="T670" s="9">
        <f t="shared" si="63"/>
        <v>42135.831273148149</v>
      </c>
      <c r="U670">
        <f t="shared" si="64"/>
        <v>2015</v>
      </c>
    </row>
    <row r="671" spans="1:21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60"/>
        <v>22</v>
      </c>
      <c r="P671">
        <f t="shared" si="61"/>
        <v>1536.25</v>
      </c>
      <c r="Q671" s="12" t="s">
        <v>8317</v>
      </c>
      <c r="R671" t="s">
        <v>8319</v>
      </c>
      <c r="S671" s="10">
        <f t="shared" si="62"/>
        <v>42527.625671296293</v>
      </c>
      <c r="T671" s="9">
        <f t="shared" si="63"/>
        <v>42557.625671296293</v>
      </c>
      <c r="U671">
        <f t="shared" si="64"/>
        <v>2016</v>
      </c>
    </row>
    <row r="672" spans="1:21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60"/>
        <v>29</v>
      </c>
      <c r="P672">
        <f t="shared" si="61"/>
        <v>84.996799999999993</v>
      </c>
      <c r="Q672" s="12" t="s">
        <v>8317</v>
      </c>
      <c r="R672" t="s">
        <v>8319</v>
      </c>
      <c r="S672" s="10">
        <f t="shared" si="62"/>
        <v>42506.709722222222</v>
      </c>
      <c r="T672" s="9">
        <f t="shared" si="63"/>
        <v>42540.340277777781</v>
      </c>
      <c r="U672">
        <f t="shared" si="64"/>
        <v>2016</v>
      </c>
    </row>
    <row r="673" spans="1:21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60"/>
        <v>39</v>
      </c>
      <c r="P673">
        <f t="shared" si="61"/>
        <v>788.53330000000005</v>
      </c>
      <c r="Q673" s="12" t="s">
        <v>8317</v>
      </c>
      <c r="R673" t="s">
        <v>8319</v>
      </c>
      <c r="S673" s="10">
        <f t="shared" si="62"/>
        <v>41984.692731481482</v>
      </c>
      <c r="T673" s="9">
        <f t="shared" si="63"/>
        <v>42018.166666666672</v>
      </c>
      <c r="U673">
        <f t="shared" si="64"/>
        <v>2014</v>
      </c>
    </row>
    <row r="674" spans="1:21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60"/>
        <v>22</v>
      </c>
      <c r="P674">
        <f t="shared" si="61"/>
        <v>50.297699999999999</v>
      </c>
      <c r="Q674" s="12" t="s">
        <v>8317</v>
      </c>
      <c r="R674" t="s">
        <v>8319</v>
      </c>
      <c r="S674" s="10">
        <f t="shared" si="62"/>
        <v>41974.219490740739</v>
      </c>
      <c r="T674" s="9">
        <f t="shared" si="63"/>
        <v>42005.207638888889</v>
      </c>
      <c r="U674">
        <f t="shared" si="64"/>
        <v>2014</v>
      </c>
    </row>
    <row r="675" spans="1:21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60"/>
        <v>0</v>
      </c>
      <c r="P675">
        <f t="shared" si="61"/>
        <v>68.333299999999994</v>
      </c>
      <c r="Q675" s="12" t="s">
        <v>8317</v>
      </c>
      <c r="R675" t="s">
        <v>8319</v>
      </c>
      <c r="S675" s="10">
        <f t="shared" si="62"/>
        <v>41838.840474537035</v>
      </c>
      <c r="T675" s="9">
        <f t="shared" si="63"/>
        <v>41883.840474537035</v>
      </c>
      <c r="U675">
        <f t="shared" si="64"/>
        <v>2014</v>
      </c>
    </row>
    <row r="676" spans="1:21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60"/>
        <v>0</v>
      </c>
      <c r="P676">
        <f t="shared" si="61"/>
        <v>7.5</v>
      </c>
      <c r="Q676" s="12" t="s">
        <v>8317</v>
      </c>
      <c r="R676" t="s">
        <v>8319</v>
      </c>
      <c r="S676" s="10">
        <f t="shared" si="62"/>
        <v>41803.116053240738</v>
      </c>
      <c r="T676" s="9">
        <f t="shared" si="63"/>
        <v>41863.116053240738</v>
      </c>
      <c r="U676">
        <f t="shared" si="64"/>
        <v>2014</v>
      </c>
    </row>
    <row r="677" spans="1:21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60"/>
        <v>15</v>
      </c>
      <c r="P677">
        <f t="shared" si="61"/>
        <v>34.269199999999998</v>
      </c>
      <c r="Q677" s="12" t="s">
        <v>8317</v>
      </c>
      <c r="R677" t="s">
        <v>8319</v>
      </c>
      <c r="S677" s="10">
        <f t="shared" si="62"/>
        <v>41975.930601851855</v>
      </c>
      <c r="T677" s="9">
        <f t="shared" si="63"/>
        <v>42005.290972222225</v>
      </c>
      <c r="U677">
        <f t="shared" si="64"/>
        <v>2014</v>
      </c>
    </row>
    <row r="678" spans="1:21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60"/>
        <v>1</v>
      </c>
      <c r="P678">
        <f t="shared" si="61"/>
        <v>61.291699999999999</v>
      </c>
      <c r="Q678" s="12" t="s">
        <v>8317</v>
      </c>
      <c r="R678" t="s">
        <v>8319</v>
      </c>
      <c r="S678" s="10">
        <f t="shared" si="62"/>
        <v>42012.768298611118</v>
      </c>
      <c r="T678" s="9">
        <f t="shared" si="63"/>
        <v>42042.768298611118</v>
      </c>
      <c r="U678">
        <f t="shared" si="64"/>
        <v>2015</v>
      </c>
    </row>
    <row r="679" spans="1:21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60"/>
        <v>26</v>
      </c>
      <c r="P679">
        <f t="shared" si="61"/>
        <v>133.25</v>
      </c>
      <c r="Q679" s="12" t="s">
        <v>8317</v>
      </c>
      <c r="R679" t="s">
        <v>8319</v>
      </c>
      <c r="S679" s="10">
        <f t="shared" si="62"/>
        <v>42504.403877314813</v>
      </c>
      <c r="T679" s="9">
        <f t="shared" si="63"/>
        <v>42549.403877314813</v>
      </c>
      <c r="U679">
        <f t="shared" si="64"/>
        <v>2016</v>
      </c>
    </row>
    <row r="680" spans="1:21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60"/>
        <v>4</v>
      </c>
      <c r="P680">
        <f t="shared" si="61"/>
        <v>65.176500000000004</v>
      </c>
      <c r="Q680" s="12" t="s">
        <v>8317</v>
      </c>
      <c r="R680" t="s">
        <v>8319</v>
      </c>
      <c r="S680" s="10">
        <f t="shared" si="62"/>
        <v>42481.376597222217</v>
      </c>
      <c r="T680" s="9">
        <f t="shared" si="63"/>
        <v>42511.376597222217</v>
      </c>
      <c r="U680">
        <f t="shared" si="64"/>
        <v>2016</v>
      </c>
    </row>
    <row r="681" spans="1:21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60"/>
        <v>15</v>
      </c>
      <c r="P681">
        <f t="shared" si="61"/>
        <v>93.904300000000006</v>
      </c>
      <c r="Q681" s="12" t="s">
        <v>8317</v>
      </c>
      <c r="R681" t="s">
        <v>8319</v>
      </c>
      <c r="S681" s="10">
        <f t="shared" si="62"/>
        <v>42556.695706018523</v>
      </c>
      <c r="T681" s="9">
        <f t="shared" si="63"/>
        <v>42616.695706018523</v>
      </c>
      <c r="U681">
        <f t="shared" si="64"/>
        <v>2016</v>
      </c>
    </row>
    <row r="682" spans="1:21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60"/>
        <v>26</v>
      </c>
      <c r="P682">
        <f t="shared" si="61"/>
        <v>150.65119999999999</v>
      </c>
      <c r="Q682" s="12" t="s">
        <v>8317</v>
      </c>
      <c r="R682" t="s">
        <v>8319</v>
      </c>
      <c r="S682" s="10">
        <f t="shared" si="62"/>
        <v>41864.501516203702</v>
      </c>
      <c r="T682" s="9">
        <f t="shared" si="63"/>
        <v>41899.501516203702</v>
      </c>
      <c r="U682">
        <f t="shared" si="64"/>
        <v>2014</v>
      </c>
    </row>
    <row r="683" spans="1:21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60"/>
        <v>0</v>
      </c>
      <c r="P683">
        <f t="shared" si="61"/>
        <v>1</v>
      </c>
      <c r="Q683" s="12" t="s">
        <v>8317</v>
      </c>
      <c r="R683" t="s">
        <v>8319</v>
      </c>
      <c r="S683" s="10">
        <f t="shared" si="62"/>
        <v>42639.805601851855</v>
      </c>
      <c r="T683" s="9">
        <f t="shared" si="63"/>
        <v>42669.805601851855</v>
      </c>
      <c r="U683">
        <f t="shared" si="64"/>
        <v>2016</v>
      </c>
    </row>
    <row r="684" spans="1:21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60"/>
        <v>0</v>
      </c>
      <c r="P684">
        <f t="shared" si="61"/>
        <v>13.25</v>
      </c>
      <c r="Q684" s="12" t="s">
        <v>8317</v>
      </c>
      <c r="R684" t="s">
        <v>8319</v>
      </c>
      <c r="S684" s="10">
        <f t="shared" si="62"/>
        <v>42778.765300925923</v>
      </c>
      <c r="T684" s="9">
        <f t="shared" si="63"/>
        <v>42808.723634259266</v>
      </c>
      <c r="U684">
        <f t="shared" si="64"/>
        <v>2017</v>
      </c>
    </row>
    <row r="685" spans="1:21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60"/>
        <v>1</v>
      </c>
      <c r="P685">
        <f t="shared" si="61"/>
        <v>99.333299999999994</v>
      </c>
      <c r="Q685" s="12" t="s">
        <v>8317</v>
      </c>
      <c r="R685" t="s">
        <v>8319</v>
      </c>
      <c r="S685" s="10">
        <f t="shared" si="62"/>
        <v>42634.900046296301</v>
      </c>
      <c r="T685" s="9">
        <f t="shared" si="63"/>
        <v>42674.900046296301</v>
      </c>
      <c r="U685">
        <f t="shared" si="64"/>
        <v>2016</v>
      </c>
    </row>
    <row r="686" spans="1:21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60"/>
        <v>7</v>
      </c>
      <c r="P686">
        <f t="shared" si="61"/>
        <v>177.39259999999999</v>
      </c>
      <c r="Q686" s="12" t="s">
        <v>8317</v>
      </c>
      <c r="R686" t="s">
        <v>8319</v>
      </c>
      <c r="S686" s="10">
        <f t="shared" si="62"/>
        <v>41809.473275462966</v>
      </c>
      <c r="T686" s="9">
        <f t="shared" si="63"/>
        <v>41845.125</v>
      </c>
      <c r="U686">
        <f t="shared" si="64"/>
        <v>2014</v>
      </c>
    </row>
    <row r="687" spans="1:21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60"/>
        <v>28</v>
      </c>
      <c r="P687">
        <f t="shared" si="61"/>
        <v>55.3</v>
      </c>
      <c r="Q687" s="12" t="s">
        <v>8317</v>
      </c>
      <c r="R687" t="s">
        <v>8319</v>
      </c>
      <c r="S687" s="10">
        <f t="shared" si="62"/>
        <v>41971.866574074069</v>
      </c>
      <c r="T687" s="9">
        <f t="shared" si="63"/>
        <v>42016.866574074069</v>
      </c>
      <c r="U687">
        <f t="shared" si="64"/>
        <v>2014</v>
      </c>
    </row>
    <row r="688" spans="1:21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60"/>
        <v>0</v>
      </c>
      <c r="P688" t="str">
        <f t="shared" si="61"/>
        <v>no backers</v>
      </c>
      <c r="Q688" s="12" t="s">
        <v>8317</v>
      </c>
      <c r="R688" t="s">
        <v>8319</v>
      </c>
      <c r="S688" s="10">
        <f t="shared" si="62"/>
        <v>42189.673263888893</v>
      </c>
      <c r="T688" s="9">
        <f t="shared" si="63"/>
        <v>42219.673263888893</v>
      </c>
      <c r="U688">
        <f t="shared" si="64"/>
        <v>2015</v>
      </c>
    </row>
    <row r="689" spans="1:21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60"/>
        <v>4</v>
      </c>
      <c r="P689">
        <f t="shared" si="61"/>
        <v>591.66669999999999</v>
      </c>
      <c r="Q689" s="12" t="s">
        <v>8317</v>
      </c>
      <c r="R689" t="s">
        <v>8319</v>
      </c>
      <c r="S689" s="10">
        <f t="shared" si="62"/>
        <v>42711.750613425931</v>
      </c>
      <c r="T689" s="9">
        <f t="shared" si="63"/>
        <v>42771.750613425931</v>
      </c>
      <c r="U689">
        <f t="shared" si="64"/>
        <v>2016</v>
      </c>
    </row>
    <row r="690" spans="1:21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60"/>
        <v>73</v>
      </c>
      <c r="P690">
        <f t="shared" si="61"/>
        <v>405.5</v>
      </c>
      <c r="Q690" s="12" t="s">
        <v>8317</v>
      </c>
      <c r="R690" t="s">
        <v>8319</v>
      </c>
      <c r="S690" s="10">
        <f t="shared" si="62"/>
        <v>42262.104780092588</v>
      </c>
      <c r="T690" s="9">
        <f t="shared" si="63"/>
        <v>42292.104780092588</v>
      </c>
      <c r="U690">
        <f t="shared" si="64"/>
        <v>2015</v>
      </c>
    </row>
    <row r="691" spans="1:21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60"/>
        <v>58</v>
      </c>
      <c r="P691">
        <f t="shared" si="61"/>
        <v>343.14729999999997</v>
      </c>
      <c r="Q691" s="12" t="s">
        <v>8317</v>
      </c>
      <c r="R691" t="s">
        <v>8319</v>
      </c>
      <c r="S691" s="10">
        <f t="shared" si="62"/>
        <v>42675.66778935185</v>
      </c>
      <c r="T691" s="9">
        <f t="shared" si="63"/>
        <v>42712.207638888889</v>
      </c>
      <c r="U691">
        <f t="shared" si="64"/>
        <v>2016</v>
      </c>
    </row>
    <row r="692" spans="1:21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60"/>
        <v>12</v>
      </c>
      <c r="P692">
        <f t="shared" si="61"/>
        <v>72.588200000000001</v>
      </c>
      <c r="Q692" s="12" t="s">
        <v>8317</v>
      </c>
      <c r="R692" t="s">
        <v>8319</v>
      </c>
      <c r="S692" s="10">
        <f t="shared" si="62"/>
        <v>42579.634733796294</v>
      </c>
      <c r="T692" s="9">
        <f t="shared" si="63"/>
        <v>42622.25</v>
      </c>
      <c r="U692">
        <f t="shared" si="64"/>
        <v>2016</v>
      </c>
    </row>
    <row r="693" spans="1:21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60"/>
        <v>1</v>
      </c>
      <c r="P693">
        <f t="shared" si="61"/>
        <v>26</v>
      </c>
      <c r="Q693" s="12" t="s">
        <v>8317</v>
      </c>
      <c r="R693" t="s">
        <v>8319</v>
      </c>
      <c r="S693" s="10">
        <f t="shared" si="62"/>
        <v>42158.028310185182</v>
      </c>
      <c r="T693" s="9">
        <f t="shared" si="63"/>
        <v>42186.028310185182</v>
      </c>
      <c r="U693">
        <f t="shared" si="64"/>
        <v>2015</v>
      </c>
    </row>
    <row r="694" spans="1:21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60"/>
        <v>7</v>
      </c>
      <c r="P694">
        <f t="shared" si="61"/>
        <v>6.4974999999999996</v>
      </c>
      <c r="Q694" s="12" t="s">
        <v>8317</v>
      </c>
      <c r="R694" t="s">
        <v>8319</v>
      </c>
      <c r="S694" s="10">
        <f t="shared" si="62"/>
        <v>42696.37572916667</v>
      </c>
      <c r="T694" s="9">
        <f t="shared" si="63"/>
        <v>42726.37572916667</v>
      </c>
      <c r="U694">
        <f t="shared" si="64"/>
        <v>2016</v>
      </c>
    </row>
    <row r="695" spans="1:21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60"/>
        <v>35</v>
      </c>
      <c r="P695">
        <f t="shared" si="61"/>
        <v>119.38509999999999</v>
      </c>
      <c r="Q695" s="12" t="s">
        <v>8317</v>
      </c>
      <c r="R695" t="s">
        <v>8319</v>
      </c>
      <c r="S695" s="10">
        <f t="shared" si="62"/>
        <v>42094.808182870373</v>
      </c>
      <c r="T695" s="9">
        <f t="shared" si="63"/>
        <v>42124.808182870373</v>
      </c>
      <c r="U695">
        <f t="shared" si="64"/>
        <v>2015</v>
      </c>
    </row>
    <row r="696" spans="1:21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60"/>
        <v>0</v>
      </c>
      <c r="P696">
        <f t="shared" si="61"/>
        <v>84.285700000000006</v>
      </c>
      <c r="Q696" s="12" t="s">
        <v>8317</v>
      </c>
      <c r="R696" t="s">
        <v>8319</v>
      </c>
      <c r="S696" s="10">
        <f t="shared" si="62"/>
        <v>42737.663877314815</v>
      </c>
      <c r="T696" s="9">
        <f t="shared" si="63"/>
        <v>42767.663877314815</v>
      </c>
      <c r="U696">
        <f t="shared" si="64"/>
        <v>2017</v>
      </c>
    </row>
    <row r="697" spans="1:21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60"/>
        <v>1</v>
      </c>
      <c r="P697">
        <f t="shared" si="61"/>
        <v>90.857100000000003</v>
      </c>
      <c r="Q697" s="12" t="s">
        <v>8317</v>
      </c>
      <c r="R697" t="s">
        <v>8319</v>
      </c>
      <c r="S697" s="10">
        <f t="shared" si="62"/>
        <v>41913.521064814813</v>
      </c>
      <c r="T697" s="9">
        <f t="shared" si="63"/>
        <v>41943.521064814813</v>
      </c>
      <c r="U697">
        <f t="shared" si="64"/>
        <v>2014</v>
      </c>
    </row>
    <row r="698" spans="1:21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60"/>
        <v>0</v>
      </c>
      <c r="P698">
        <f t="shared" si="61"/>
        <v>1</v>
      </c>
      <c r="Q698" s="12" t="s">
        <v>8317</v>
      </c>
      <c r="R698" t="s">
        <v>8319</v>
      </c>
      <c r="S698" s="10">
        <f t="shared" si="62"/>
        <v>41815.927106481482</v>
      </c>
      <c r="T698" s="9">
        <f t="shared" si="63"/>
        <v>41845.927106481482</v>
      </c>
      <c r="U698">
        <f t="shared" si="64"/>
        <v>2014</v>
      </c>
    </row>
    <row r="699" spans="1:21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60"/>
        <v>46</v>
      </c>
      <c r="P699">
        <f t="shared" si="61"/>
        <v>20.342099999999999</v>
      </c>
      <c r="Q699" s="12" t="s">
        <v>8317</v>
      </c>
      <c r="R699" t="s">
        <v>8319</v>
      </c>
      <c r="S699" s="10">
        <f t="shared" si="62"/>
        <v>42388.523020833338</v>
      </c>
      <c r="T699" s="9">
        <f t="shared" si="63"/>
        <v>42403.523020833338</v>
      </c>
      <c r="U699">
        <f t="shared" si="64"/>
        <v>2016</v>
      </c>
    </row>
    <row r="700" spans="1:21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60"/>
        <v>15</v>
      </c>
      <c r="P700">
        <f t="shared" si="61"/>
        <v>530.68970000000002</v>
      </c>
      <c r="Q700" s="12" t="s">
        <v>8317</v>
      </c>
      <c r="R700" t="s">
        <v>8319</v>
      </c>
      <c r="S700" s="10">
        <f t="shared" si="62"/>
        <v>41866.931076388886</v>
      </c>
      <c r="T700" s="9">
        <f t="shared" si="63"/>
        <v>41900.083333333336</v>
      </c>
      <c r="U700">
        <f t="shared" si="64"/>
        <v>2014</v>
      </c>
    </row>
    <row r="701" spans="1:21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60"/>
        <v>82</v>
      </c>
      <c r="P701">
        <f t="shared" si="61"/>
        <v>120.3918</v>
      </c>
      <c r="Q701" s="12" t="s">
        <v>8317</v>
      </c>
      <c r="R701" t="s">
        <v>8319</v>
      </c>
      <c r="S701" s="10">
        <f t="shared" si="62"/>
        <v>41563.485509259262</v>
      </c>
      <c r="T701" s="9">
        <f t="shared" si="63"/>
        <v>41600.666666666664</v>
      </c>
      <c r="U701">
        <f t="shared" si="64"/>
        <v>2013</v>
      </c>
    </row>
    <row r="702" spans="1:21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60"/>
        <v>3</v>
      </c>
      <c r="P702">
        <f t="shared" si="61"/>
        <v>13</v>
      </c>
      <c r="Q702" s="12" t="s">
        <v>8317</v>
      </c>
      <c r="R702" t="s">
        <v>8319</v>
      </c>
      <c r="S702" s="10">
        <f t="shared" si="62"/>
        <v>42715.688437500001</v>
      </c>
      <c r="T702" s="9">
        <f t="shared" si="63"/>
        <v>42745.688437500001</v>
      </c>
      <c r="U702">
        <f t="shared" si="64"/>
        <v>2016</v>
      </c>
    </row>
    <row r="703" spans="1:21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60"/>
        <v>27</v>
      </c>
      <c r="P703">
        <f t="shared" si="61"/>
        <v>291.33330000000001</v>
      </c>
      <c r="Q703" s="12" t="s">
        <v>8317</v>
      </c>
      <c r="R703" t="s">
        <v>8319</v>
      </c>
      <c r="S703" s="10">
        <f t="shared" si="62"/>
        <v>41813.662962962961</v>
      </c>
      <c r="T703" s="9">
        <f t="shared" si="63"/>
        <v>41843.662962962961</v>
      </c>
      <c r="U703">
        <f t="shared" si="64"/>
        <v>2014</v>
      </c>
    </row>
    <row r="704" spans="1:21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60"/>
        <v>31</v>
      </c>
      <c r="P704">
        <f t="shared" si="61"/>
        <v>124.9192</v>
      </c>
      <c r="Q704" s="12" t="s">
        <v>8317</v>
      </c>
      <c r="R704" t="s">
        <v>8319</v>
      </c>
      <c r="S704" s="10">
        <f t="shared" si="62"/>
        <v>42668.726701388892</v>
      </c>
      <c r="T704" s="9">
        <f t="shared" si="63"/>
        <v>42698.768368055549</v>
      </c>
      <c r="U704">
        <f t="shared" si="64"/>
        <v>2016</v>
      </c>
    </row>
    <row r="705" spans="1:21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60"/>
        <v>6</v>
      </c>
      <c r="P705">
        <f t="shared" si="61"/>
        <v>119.5714</v>
      </c>
      <c r="Q705" s="12" t="s">
        <v>8317</v>
      </c>
      <c r="R705" t="s">
        <v>8319</v>
      </c>
      <c r="S705" s="10">
        <f t="shared" si="62"/>
        <v>42711.950798611113</v>
      </c>
      <c r="T705" s="9">
        <f t="shared" si="63"/>
        <v>42766.98055555555</v>
      </c>
      <c r="U705">
        <f t="shared" si="64"/>
        <v>2016</v>
      </c>
    </row>
    <row r="706" spans="1:21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60"/>
        <v>1</v>
      </c>
      <c r="P706">
        <f t="shared" si="61"/>
        <v>120.25</v>
      </c>
      <c r="Q706" s="12" t="s">
        <v>8317</v>
      </c>
      <c r="R706" t="s">
        <v>8319</v>
      </c>
      <c r="S706" s="10">
        <f t="shared" si="62"/>
        <v>42726.192916666667</v>
      </c>
      <c r="T706" s="9">
        <f t="shared" si="63"/>
        <v>42786.192916666667</v>
      </c>
      <c r="U706">
        <f t="shared" si="64"/>
        <v>2016</v>
      </c>
    </row>
    <row r="707" spans="1:21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65">ROUND(E707/D707*100,0)</f>
        <v>1</v>
      </c>
      <c r="P707">
        <f t="shared" ref="P707:P770" si="66">IFERROR(ROUND(E707/L707,4),"no backers")</f>
        <v>195.4</v>
      </c>
      <c r="Q707" s="12" t="s">
        <v>8317</v>
      </c>
      <c r="R707" t="s">
        <v>8319</v>
      </c>
      <c r="S707" s="10">
        <f t="shared" ref="S707:S770" si="67">(((J707/60)/60)/24)+DATE(1970,1,1)</f>
        <v>42726.491643518515</v>
      </c>
      <c r="T707" s="9">
        <f t="shared" ref="T707:T770" si="68">(((I707/60)/60)/24)+DATE(1970,1,1)</f>
        <v>42756.491643518515</v>
      </c>
      <c r="U707">
        <f t="shared" ref="U707:U770" si="69">YEAR(S707)</f>
        <v>2016</v>
      </c>
    </row>
    <row r="708" spans="1:21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65"/>
        <v>0</v>
      </c>
      <c r="P708" t="str">
        <f t="shared" si="66"/>
        <v>no backers</v>
      </c>
      <c r="Q708" s="12" t="s">
        <v>8317</v>
      </c>
      <c r="R708" t="s">
        <v>8319</v>
      </c>
      <c r="S708" s="10">
        <f t="shared" si="67"/>
        <v>42676.995173611111</v>
      </c>
      <c r="T708" s="9">
        <f t="shared" si="68"/>
        <v>42718.777083333334</v>
      </c>
      <c r="U708">
        <f t="shared" si="69"/>
        <v>2016</v>
      </c>
    </row>
    <row r="709" spans="1:21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65"/>
        <v>79</v>
      </c>
      <c r="P709">
        <f t="shared" si="66"/>
        <v>117.6987</v>
      </c>
      <c r="Q709" s="12" t="s">
        <v>8317</v>
      </c>
      <c r="R709" t="s">
        <v>8319</v>
      </c>
      <c r="S709" s="10">
        <f t="shared" si="67"/>
        <v>42696.663506944446</v>
      </c>
      <c r="T709" s="9">
        <f t="shared" si="68"/>
        <v>42736.663506944446</v>
      </c>
      <c r="U709">
        <f t="shared" si="69"/>
        <v>2016</v>
      </c>
    </row>
    <row r="710" spans="1:21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65"/>
        <v>22</v>
      </c>
      <c r="P710">
        <f t="shared" si="66"/>
        <v>23.948499999999999</v>
      </c>
      <c r="Q710" s="12" t="s">
        <v>8317</v>
      </c>
      <c r="R710" t="s">
        <v>8319</v>
      </c>
      <c r="S710" s="10">
        <f t="shared" si="67"/>
        <v>41835.581018518518</v>
      </c>
      <c r="T710" s="9">
        <f t="shared" si="68"/>
        <v>41895.581018518518</v>
      </c>
      <c r="U710">
        <f t="shared" si="69"/>
        <v>2014</v>
      </c>
    </row>
    <row r="711" spans="1:21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65"/>
        <v>0</v>
      </c>
      <c r="P711">
        <f t="shared" si="66"/>
        <v>30.5</v>
      </c>
      <c r="Q711" s="12" t="s">
        <v>8317</v>
      </c>
      <c r="R711" t="s">
        <v>8319</v>
      </c>
      <c r="S711" s="10">
        <f t="shared" si="67"/>
        <v>41948.041192129633</v>
      </c>
      <c r="T711" s="9">
        <f t="shared" si="68"/>
        <v>41978.041192129633</v>
      </c>
      <c r="U711">
        <f t="shared" si="69"/>
        <v>2014</v>
      </c>
    </row>
    <row r="712" spans="1:21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65"/>
        <v>0</v>
      </c>
      <c r="P712" t="str">
        <f t="shared" si="66"/>
        <v>no backers</v>
      </c>
      <c r="Q712" s="12" t="s">
        <v>8317</v>
      </c>
      <c r="R712" t="s">
        <v>8319</v>
      </c>
      <c r="S712" s="10">
        <f t="shared" si="67"/>
        <v>41837.984976851854</v>
      </c>
      <c r="T712" s="9">
        <f t="shared" si="68"/>
        <v>41871.030555555553</v>
      </c>
      <c r="U712">
        <f t="shared" si="69"/>
        <v>2014</v>
      </c>
    </row>
    <row r="713" spans="1:21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65"/>
        <v>34</v>
      </c>
      <c r="P713">
        <f t="shared" si="66"/>
        <v>99.973399999999998</v>
      </c>
      <c r="Q713" s="12" t="s">
        <v>8317</v>
      </c>
      <c r="R713" t="s">
        <v>8319</v>
      </c>
      <c r="S713" s="10">
        <f t="shared" si="67"/>
        <v>42678.459120370375</v>
      </c>
      <c r="T713" s="9">
        <f t="shared" si="68"/>
        <v>42718.500787037032</v>
      </c>
      <c r="U713">
        <f t="shared" si="69"/>
        <v>2016</v>
      </c>
    </row>
    <row r="714" spans="1:21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65"/>
        <v>0</v>
      </c>
      <c r="P714">
        <f t="shared" si="66"/>
        <v>26.25</v>
      </c>
      <c r="Q714" s="12" t="s">
        <v>8317</v>
      </c>
      <c r="R714" t="s">
        <v>8319</v>
      </c>
      <c r="S714" s="10">
        <f t="shared" si="67"/>
        <v>42384.680925925932</v>
      </c>
      <c r="T714" s="9">
        <f t="shared" si="68"/>
        <v>42414.680925925932</v>
      </c>
      <c r="U714">
        <f t="shared" si="69"/>
        <v>2016</v>
      </c>
    </row>
    <row r="715" spans="1:21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65"/>
        <v>1</v>
      </c>
      <c r="P715">
        <f t="shared" si="66"/>
        <v>199</v>
      </c>
      <c r="Q715" s="12" t="s">
        <v>8317</v>
      </c>
      <c r="R715" t="s">
        <v>8319</v>
      </c>
      <c r="S715" s="10">
        <f t="shared" si="67"/>
        <v>42496.529305555552</v>
      </c>
      <c r="T715" s="9">
        <f t="shared" si="68"/>
        <v>42526.529305555552</v>
      </c>
      <c r="U715">
        <f t="shared" si="69"/>
        <v>2016</v>
      </c>
    </row>
    <row r="716" spans="1:21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65"/>
        <v>15</v>
      </c>
      <c r="P716">
        <f t="shared" si="66"/>
        <v>80.321399999999997</v>
      </c>
      <c r="Q716" s="12" t="s">
        <v>8317</v>
      </c>
      <c r="R716" t="s">
        <v>8319</v>
      </c>
      <c r="S716" s="10">
        <f t="shared" si="67"/>
        <v>42734.787986111114</v>
      </c>
      <c r="T716" s="9">
        <f t="shared" si="68"/>
        <v>42794.787986111114</v>
      </c>
      <c r="U716">
        <f t="shared" si="69"/>
        <v>2016</v>
      </c>
    </row>
    <row r="717" spans="1:21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65"/>
        <v>5</v>
      </c>
      <c r="P717">
        <f t="shared" si="66"/>
        <v>115.75</v>
      </c>
      <c r="Q717" s="12" t="s">
        <v>8317</v>
      </c>
      <c r="R717" t="s">
        <v>8319</v>
      </c>
      <c r="S717" s="10">
        <f t="shared" si="67"/>
        <v>42273.090740740736</v>
      </c>
      <c r="T717" s="9">
        <f t="shared" si="68"/>
        <v>42313.132407407407</v>
      </c>
      <c r="U717">
        <f t="shared" si="69"/>
        <v>2015</v>
      </c>
    </row>
    <row r="718" spans="1:21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65"/>
        <v>10</v>
      </c>
      <c r="P718">
        <f t="shared" si="66"/>
        <v>44.6875</v>
      </c>
      <c r="Q718" s="12" t="s">
        <v>8317</v>
      </c>
      <c r="R718" t="s">
        <v>8319</v>
      </c>
      <c r="S718" s="10">
        <f t="shared" si="67"/>
        <v>41940.658645833333</v>
      </c>
      <c r="T718" s="9">
        <f t="shared" si="68"/>
        <v>41974</v>
      </c>
      <c r="U718">
        <f t="shared" si="69"/>
        <v>2014</v>
      </c>
    </row>
    <row r="719" spans="1:21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65"/>
        <v>0</v>
      </c>
      <c r="P719">
        <f t="shared" si="66"/>
        <v>76.25</v>
      </c>
      <c r="Q719" s="12" t="s">
        <v>8317</v>
      </c>
      <c r="R719" t="s">
        <v>8319</v>
      </c>
      <c r="S719" s="10">
        <f t="shared" si="67"/>
        <v>41857.854189814818</v>
      </c>
      <c r="T719" s="9">
        <f t="shared" si="68"/>
        <v>41887.854189814818</v>
      </c>
      <c r="U719">
        <f t="shared" si="69"/>
        <v>2014</v>
      </c>
    </row>
    <row r="720" spans="1:21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65"/>
        <v>1</v>
      </c>
      <c r="P720">
        <f t="shared" si="66"/>
        <v>22.5</v>
      </c>
      <c r="Q720" s="12" t="s">
        <v>8317</v>
      </c>
      <c r="R720" t="s">
        <v>8319</v>
      </c>
      <c r="S720" s="10">
        <f t="shared" si="67"/>
        <v>42752.845451388886</v>
      </c>
      <c r="T720" s="9">
        <f t="shared" si="68"/>
        <v>42784.249305555553</v>
      </c>
      <c r="U720">
        <f t="shared" si="69"/>
        <v>2017</v>
      </c>
    </row>
    <row r="721" spans="1:21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65"/>
        <v>1</v>
      </c>
      <c r="P721">
        <f t="shared" si="66"/>
        <v>19.399999999999999</v>
      </c>
      <c r="Q721" s="12" t="s">
        <v>8317</v>
      </c>
      <c r="R721" t="s">
        <v>8319</v>
      </c>
      <c r="S721" s="10">
        <f t="shared" si="67"/>
        <v>42409.040231481486</v>
      </c>
      <c r="T721" s="9">
        <f t="shared" si="68"/>
        <v>42423.040231481486</v>
      </c>
      <c r="U721">
        <f t="shared" si="69"/>
        <v>2016</v>
      </c>
    </row>
    <row r="722" spans="1:21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65"/>
        <v>144</v>
      </c>
      <c r="P722">
        <f t="shared" si="66"/>
        <v>66.707300000000004</v>
      </c>
      <c r="Q722" s="12" t="s">
        <v>8320</v>
      </c>
      <c r="R722" t="s">
        <v>8321</v>
      </c>
      <c r="S722" s="10">
        <f t="shared" si="67"/>
        <v>40909.649201388893</v>
      </c>
      <c r="T722" s="9">
        <f t="shared" si="68"/>
        <v>40937.649201388893</v>
      </c>
      <c r="U722">
        <f t="shared" si="69"/>
        <v>2012</v>
      </c>
    </row>
    <row r="723" spans="1:21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65"/>
        <v>122</v>
      </c>
      <c r="P723">
        <f t="shared" si="66"/>
        <v>84.142899999999997</v>
      </c>
      <c r="Q723" s="12" t="s">
        <v>8320</v>
      </c>
      <c r="R723" t="s">
        <v>8321</v>
      </c>
      <c r="S723" s="10">
        <f t="shared" si="67"/>
        <v>41807.571840277778</v>
      </c>
      <c r="T723" s="9">
        <f t="shared" si="68"/>
        <v>41852.571840277778</v>
      </c>
      <c r="U723">
        <f t="shared" si="69"/>
        <v>2014</v>
      </c>
    </row>
    <row r="724" spans="1:21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65"/>
        <v>132</v>
      </c>
      <c r="P724">
        <f t="shared" si="66"/>
        <v>215.72550000000001</v>
      </c>
      <c r="Q724" s="12" t="s">
        <v>8320</v>
      </c>
      <c r="R724" t="s">
        <v>8321</v>
      </c>
      <c r="S724" s="10">
        <f t="shared" si="67"/>
        <v>40977.805300925924</v>
      </c>
      <c r="T724" s="9">
        <f t="shared" si="68"/>
        <v>41007.76363425926</v>
      </c>
      <c r="U724">
        <f t="shared" si="69"/>
        <v>2012</v>
      </c>
    </row>
    <row r="725" spans="1:21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65"/>
        <v>109</v>
      </c>
      <c r="P725">
        <f t="shared" si="66"/>
        <v>54.69</v>
      </c>
      <c r="Q725" s="12" t="s">
        <v>8320</v>
      </c>
      <c r="R725" t="s">
        <v>8321</v>
      </c>
      <c r="S725" s="10">
        <f t="shared" si="67"/>
        <v>42184.816539351858</v>
      </c>
      <c r="T725" s="9">
        <f t="shared" si="68"/>
        <v>42215.165972222225</v>
      </c>
      <c r="U725">
        <f t="shared" si="69"/>
        <v>2015</v>
      </c>
    </row>
    <row r="726" spans="1:21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65"/>
        <v>105</v>
      </c>
      <c r="P726">
        <f t="shared" si="66"/>
        <v>51.629399999999997</v>
      </c>
      <c r="Q726" s="12" t="s">
        <v>8320</v>
      </c>
      <c r="R726" t="s">
        <v>8321</v>
      </c>
      <c r="S726" s="10">
        <f t="shared" si="67"/>
        <v>40694.638460648144</v>
      </c>
      <c r="T726" s="9">
        <f t="shared" si="68"/>
        <v>40724.638460648144</v>
      </c>
      <c r="U726">
        <f t="shared" si="69"/>
        <v>2011</v>
      </c>
    </row>
    <row r="727" spans="1:21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65"/>
        <v>100</v>
      </c>
      <c r="P727">
        <f t="shared" si="66"/>
        <v>143.3571</v>
      </c>
      <c r="Q727" s="12" t="s">
        <v>8320</v>
      </c>
      <c r="R727" t="s">
        <v>8321</v>
      </c>
      <c r="S727" s="10">
        <f t="shared" si="67"/>
        <v>42321.626296296294</v>
      </c>
      <c r="T727" s="9">
        <f t="shared" si="68"/>
        <v>42351.626296296294</v>
      </c>
      <c r="U727">
        <f t="shared" si="69"/>
        <v>2015</v>
      </c>
    </row>
    <row r="728" spans="1:21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65"/>
        <v>101</v>
      </c>
      <c r="P728">
        <f t="shared" si="66"/>
        <v>72.428600000000003</v>
      </c>
      <c r="Q728" s="12" t="s">
        <v>8320</v>
      </c>
      <c r="R728" t="s">
        <v>8321</v>
      </c>
      <c r="S728" s="10">
        <f t="shared" si="67"/>
        <v>41346.042673611111</v>
      </c>
      <c r="T728" s="9">
        <f t="shared" si="68"/>
        <v>41376.042673611111</v>
      </c>
      <c r="U728">
        <f t="shared" si="69"/>
        <v>2013</v>
      </c>
    </row>
    <row r="729" spans="1:21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65"/>
        <v>156</v>
      </c>
      <c r="P729">
        <f t="shared" si="66"/>
        <v>36.530200000000001</v>
      </c>
      <c r="Q729" s="12" t="s">
        <v>8320</v>
      </c>
      <c r="R729" t="s">
        <v>8321</v>
      </c>
      <c r="S729" s="10">
        <f t="shared" si="67"/>
        <v>41247.020243055551</v>
      </c>
      <c r="T729" s="9">
        <f t="shared" si="68"/>
        <v>41288.888888888891</v>
      </c>
      <c r="U729">
        <f t="shared" si="69"/>
        <v>2012</v>
      </c>
    </row>
    <row r="730" spans="1:21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65"/>
        <v>106</v>
      </c>
      <c r="P730">
        <f t="shared" si="66"/>
        <v>60.903500000000001</v>
      </c>
      <c r="Q730" s="12" t="s">
        <v>8320</v>
      </c>
      <c r="R730" t="s">
        <v>8321</v>
      </c>
      <c r="S730" s="10">
        <f t="shared" si="67"/>
        <v>40731.837465277778</v>
      </c>
      <c r="T730" s="9">
        <f t="shared" si="68"/>
        <v>40776.837465277778</v>
      </c>
      <c r="U730">
        <f t="shared" si="69"/>
        <v>2011</v>
      </c>
    </row>
    <row r="731" spans="1:21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65"/>
        <v>131</v>
      </c>
      <c r="P731">
        <f t="shared" si="66"/>
        <v>43.55</v>
      </c>
      <c r="Q731" s="12" t="s">
        <v>8320</v>
      </c>
      <c r="R731" t="s">
        <v>8321</v>
      </c>
      <c r="S731" s="10">
        <f t="shared" si="67"/>
        <v>41111.185891203706</v>
      </c>
      <c r="T731" s="9">
        <f t="shared" si="68"/>
        <v>41171.185891203706</v>
      </c>
      <c r="U731">
        <f t="shared" si="69"/>
        <v>2012</v>
      </c>
    </row>
    <row r="732" spans="1:21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65"/>
        <v>132</v>
      </c>
      <c r="P732">
        <f t="shared" si="66"/>
        <v>99.766000000000005</v>
      </c>
      <c r="Q732" s="12" t="s">
        <v>8320</v>
      </c>
      <c r="R732" t="s">
        <v>8321</v>
      </c>
      <c r="S732" s="10">
        <f t="shared" si="67"/>
        <v>40854.745266203703</v>
      </c>
      <c r="T732" s="9">
        <f t="shared" si="68"/>
        <v>40884.745266203703</v>
      </c>
      <c r="U732">
        <f t="shared" si="69"/>
        <v>2011</v>
      </c>
    </row>
    <row r="733" spans="1:21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65"/>
        <v>126</v>
      </c>
      <c r="P733">
        <f t="shared" si="66"/>
        <v>88.732399999999998</v>
      </c>
      <c r="Q733" s="12" t="s">
        <v>8320</v>
      </c>
      <c r="R733" t="s">
        <v>8321</v>
      </c>
      <c r="S733" s="10">
        <f t="shared" si="67"/>
        <v>40879.795682870368</v>
      </c>
      <c r="T733" s="9">
        <f t="shared" si="68"/>
        <v>40930.25</v>
      </c>
      <c r="U733">
        <f t="shared" si="69"/>
        <v>2011</v>
      </c>
    </row>
    <row r="734" spans="1:21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65"/>
        <v>160</v>
      </c>
      <c r="P734">
        <f t="shared" si="66"/>
        <v>4.9230999999999998</v>
      </c>
      <c r="Q734" s="12" t="s">
        <v>8320</v>
      </c>
      <c r="R734" t="s">
        <v>8321</v>
      </c>
      <c r="S734" s="10">
        <f t="shared" si="67"/>
        <v>41486.424317129626</v>
      </c>
      <c r="T734" s="9">
        <f t="shared" si="68"/>
        <v>41546.424317129626</v>
      </c>
      <c r="U734">
        <f t="shared" si="69"/>
        <v>2013</v>
      </c>
    </row>
    <row r="735" spans="1:21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65"/>
        <v>120</v>
      </c>
      <c r="P735">
        <f t="shared" si="66"/>
        <v>17.822500000000002</v>
      </c>
      <c r="Q735" s="12" t="s">
        <v>8320</v>
      </c>
      <c r="R735" t="s">
        <v>8321</v>
      </c>
      <c r="S735" s="10">
        <f t="shared" si="67"/>
        <v>41598.420046296298</v>
      </c>
      <c r="T735" s="9">
        <f t="shared" si="68"/>
        <v>41628.420046296298</v>
      </c>
      <c r="U735">
        <f t="shared" si="69"/>
        <v>2013</v>
      </c>
    </row>
    <row r="736" spans="1:21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65"/>
        <v>126</v>
      </c>
      <c r="P736">
        <f t="shared" si="66"/>
        <v>187.19300000000001</v>
      </c>
      <c r="Q736" s="12" t="s">
        <v>8320</v>
      </c>
      <c r="R736" t="s">
        <v>8321</v>
      </c>
      <c r="S736" s="10">
        <f t="shared" si="67"/>
        <v>42102.164583333331</v>
      </c>
      <c r="T736" s="9">
        <f t="shared" si="68"/>
        <v>42133.208333333328</v>
      </c>
      <c r="U736">
        <f t="shared" si="69"/>
        <v>2015</v>
      </c>
    </row>
    <row r="737" spans="1:21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65"/>
        <v>114</v>
      </c>
      <c r="P737">
        <f t="shared" si="66"/>
        <v>234.80789999999999</v>
      </c>
      <c r="Q737" s="12" t="s">
        <v>8320</v>
      </c>
      <c r="R737" t="s">
        <v>8321</v>
      </c>
      <c r="S737" s="10">
        <f t="shared" si="67"/>
        <v>41946.029467592591</v>
      </c>
      <c r="T737" s="9">
        <f t="shared" si="68"/>
        <v>41977.027083333334</v>
      </c>
      <c r="U737">
        <f t="shared" si="69"/>
        <v>2014</v>
      </c>
    </row>
    <row r="738" spans="1:21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65"/>
        <v>315</v>
      </c>
      <c r="P738">
        <f t="shared" si="66"/>
        <v>105.0463</v>
      </c>
      <c r="Q738" s="12" t="s">
        <v>8320</v>
      </c>
      <c r="R738" t="s">
        <v>8321</v>
      </c>
      <c r="S738" s="10">
        <f t="shared" si="67"/>
        <v>41579.734259259261</v>
      </c>
      <c r="T738" s="9">
        <f t="shared" si="68"/>
        <v>41599.207638888889</v>
      </c>
      <c r="U738">
        <f t="shared" si="69"/>
        <v>2013</v>
      </c>
    </row>
    <row r="739" spans="1:21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65"/>
        <v>122</v>
      </c>
      <c r="P739">
        <f t="shared" si="66"/>
        <v>56.666699999999999</v>
      </c>
      <c r="Q739" s="12" t="s">
        <v>8320</v>
      </c>
      <c r="R739" t="s">
        <v>8321</v>
      </c>
      <c r="S739" s="10">
        <f t="shared" si="67"/>
        <v>41667.275312500002</v>
      </c>
      <c r="T739" s="9">
        <f t="shared" si="68"/>
        <v>41684.833333333336</v>
      </c>
      <c r="U739">
        <f t="shared" si="69"/>
        <v>2014</v>
      </c>
    </row>
    <row r="740" spans="1:21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65"/>
        <v>107</v>
      </c>
      <c r="P740">
        <f t="shared" si="66"/>
        <v>39.0488</v>
      </c>
      <c r="Q740" s="12" t="s">
        <v>8320</v>
      </c>
      <c r="R740" t="s">
        <v>8321</v>
      </c>
      <c r="S740" s="10">
        <f t="shared" si="67"/>
        <v>41943.604097222218</v>
      </c>
      <c r="T740" s="9">
        <f t="shared" si="68"/>
        <v>41974.207638888889</v>
      </c>
      <c r="U740">
        <f t="shared" si="69"/>
        <v>2014</v>
      </c>
    </row>
    <row r="741" spans="1:21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65"/>
        <v>158</v>
      </c>
      <c r="P741">
        <f t="shared" si="66"/>
        <v>68.345299999999995</v>
      </c>
      <c r="Q741" s="12" t="s">
        <v>8320</v>
      </c>
      <c r="R741" t="s">
        <v>8321</v>
      </c>
      <c r="S741" s="10">
        <f t="shared" si="67"/>
        <v>41829.502650462964</v>
      </c>
      <c r="T741" s="9">
        <f t="shared" si="68"/>
        <v>41862.502650462964</v>
      </c>
      <c r="U741">
        <f t="shared" si="69"/>
        <v>2014</v>
      </c>
    </row>
    <row r="742" spans="1:21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65"/>
        <v>107</v>
      </c>
      <c r="P742">
        <f t="shared" si="66"/>
        <v>169.5789</v>
      </c>
      <c r="Q742" s="12" t="s">
        <v>8320</v>
      </c>
      <c r="R742" t="s">
        <v>8321</v>
      </c>
      <c r="S742" s="10">
        <f t="shared" si="67"/>
        <v>42162.146782407406</v>
      </c>
      <c r="T742" s="9">
        <f t="shared" si="68"/>
        <v>42176.146782407406</v>
      </c>
      <c r="U742">
        <f t="shared" si="69"/>
        <v>2015</v>
      </c>
    </row>
    <row r="743" spans="1:21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65"/>
        <v>102</v>
      </c>
      <c r="P743">
        <f t="shared" si="66"/>
        <v>141.42339999999999</v>
      </c>
      <c r="Q743" s="12" t="s">
        <v>8320</v>
      </c>
      <c r="R743" t="s">
        <v>8321</v>
      </c>
      <c r="S743" s="10">
        <f t="shared" si="67"/>
        <v>41401.648217592592</v>
      </c>
      <c r="T743" s="9">
        <f t="shared" si="68"/>
        <v>41436.648217592592</v>
      </c>
      <c r="U743">
        <f t="shared" si="69"/>
        <v>2013</v>
      </c>
    </row>
    <row r="744" spans="1:21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65"/>
        <v>111</v>
      </c>
      <c r="P744">
        <f t="shared" si="66"/>
        <v>67.391300000000001</v>
      </c>
      <c r="Q744" s="12" t="s">
        <v>8320</v>
      </c>
      <c r="R744" t="s">
        <v>8321</v>
      </c>
      <c r="S744" s="10">
        <f t="shared" si="67"/>
        <v>41689.917962962965</v>
      </c>
      <c r="T744" s="9">
        <f t="shared" si="68"/>
        <v>41719.876296296294</v>
      </c>
      <c r="U744">
        <f t="shared" si="69"/>
        <v>2014</v>
      </c>
    </row>
    <row r="745" spans="1:21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65"/>
        <v>148</v>
      </c>
      <c r="P745">
        <f t="shared" si="66"/>
        <v>54.2667</v>
      </c>
      <c r="Q745" s="12" t="s">
        <v>8320</v>
      </c>
      <c r="R745" t="s">
        <v>8321</v>
      </c>
      <c r="S745" s="10">
        <f t="shared" si="67"/>
        <v>40990.709317129629</v>
      </c>
      <c r="T745" s="9">
        <f t="shared" si="68"/>
        <v>41015.875</v>
      </c>
      <c r="U745">
        <f t="shared" si="69"/>
        <v>2012</v>
      </c>
    </row>
    <row r="746" spans="1:21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65"/>
        <v>102</v>
      </c>
      <c r="P746">
        <f t="shared" si="66"/>
        <v>82.516099999999994</v>
      </c>
      <c r="Q746" s="12" t="s">
        <v>8320</v>
      </c>
      <c r="R746" t="s">
        <v>8321</v>
      </c>
      <c r="S746" s="10">
        <f t="shared" si="67"/>
        <v>41226.95721064815</v>
      </c>
      <c r="T746" s="9">
        <f t="shared" si="68"/>
        <v>41256.95721064815</v>
      </c>
      <c r="U746">
        <f t="shared" si="69"/>
        <v>2012</v>
      </c>
    </row>
    <row r="747" spans="1:21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65"/>
        <v>179</v>
      </c>
      <c r="P747">
        <f t="shared" si="66"/>
        <v>53.729700000000001</v>
      </c>
      <c r="Q747" s="12" t="s">
        <v>8320</v>
      </c>
      <c r="R747" t="s">
        <v>8321</v>
      </c>
      <c r="S747" s="10">
        <f t="shared" si="67"/>
        <v>41367.572280092594</v>
      </c>
      <c r="T747" s="9">
        <f t="shared" si="68"/>
        <v>41397.572280092594</v>
      </c>
      <c r="U747">
        <f t="shared" si="69"/>
        <v>2013</v>
      </c>
    </row>
    <row r="748" spans="1:21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65"/>
        <v>111</v>
      </c>
      <c r="P748">
        <f t="shared" si="66"/>
        <v>34.206200000000003</v>
      </c>
      <c r="Q748" s="12" t="s">
        <v>8320</v>
      </c>
      <c r="R748" t="s">
        <v>8321</v>
      </c>
      <c r="S748" s="10">
        <f t="shared" si="67"/>
        <v>41157.042928240742</v>
      </c>
      <c r="T748" s="9">
        <f t="shared" si="68"/>
        <v>41175.165972222225</v>
      </c>
      <c r="U748">
        <f t="shared" si="69"/>
        <v>2012</v>
      </c>
    </row>
    <row r="749" spans="1:21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65"/>
        <v>100</v>
      </c>
      <c r="P749">
        <f t="shared" si="66"/>
        <v>127.32729999999999</v>
      </c>
      <c r="Q749" s="12" t="s">
        <v>8320</v>
      </c>
      <c r="R749" t="s">
        <v>8321</v>
      </c>
      <c r="S749" s="10">
        <f t="shared" si="67"/>
        <v>41988.548831018517</v>
      </c>
      <c r="T749" s="9">
        <f t="shared" si="68"/>
        <v>42019.454166666663</v>
      </c>
      <c r="U749">
        <f t="shared" si="69"/>
        <v>2014</v>
      </c>
    </row>
    <row r="750" spans="1:21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65"/>
        <v>100</v>
      </c>
      <c r="P750">
        <f t="shared" si="66"/>
        <v>45.568199999999997</v>
      </c>
      <c r="Q750" s="12" t="s">
        <v>8320</v>
      </c>
      <c r="R750" t="s">
        <v>8321</v>
      </c>
      <c r="S750" s="10">
        <f t="shared" si="67"/>
        <v>41831.846828703703</v>
      </c>
      <c r="T750" s="9">
        <f t="shared" si="68"/>
        <v>41861.846828703703</v>
      </c>
      <c r="U750">
        <f t="shared" si="69"/>
        <v>2014</v>
      </c>
    </row>
    <row r="751" spans="1:21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65"/>
        <v>106</v>
      </c>
      <c r="P751">
        <f t="shared" si="66"/>
        <v>95.9636</v>
      </c>
      <c r="Q751" s="12" t="s">
        <v>8320</v>
      </c>
      <c r="R751" t="s">
        <v>8321</v>
      </c>
      <c r="S751" s="10">
        <f t="shared" si="67"/>
        <v>42733.94131944445</v>
      </c>
      <c r="T751" s="9">
        <f t="shared" si="68"/>
        <v>42763.94131944445</v>
      </c>
      <c r="U751">
        <f t="shared" si="69"/>
        <v>2016</v>
      </c>
    </row>
    <row r="752" spans="1:21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65"/>
        <v>103</v>
      </c>
      <c r="P752">
        <f t="shared" si="66"/>
        <v>77.271199999999993</v>
      </c>
      <c r="Q752" s="12" t="s">
        <v>8320</v>
      </c>
      <c r="R752" t="s">
        <v>8321</v>
      </c>
      <c r="S752" s="10">
        <f t="shared" si="67"/>
        <v>41299.878148148149</v>
      </c>
      <c r="T752" s="9">
        <f t="shared" si="68"/>
        <v>41329.878148148149</v>
      </c>
      <c r="U752">
        <f t="shared" si="69"/>
        <v>2013</v>
      </c>
    </row>
    <row r="753" spans="1:21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65"/>
        <v>119</v>
      </c>
      <c r="P753">
        <f t="shared" si="66"/>
        <v>57.338700000000003</v>
      </c>
      <c r="Q753" s="12" t="s">
        <v>8320</v>
      </c>
      <c r="R753" t="s">
        <v>8321</v>
      </c>
      <c r="S753" s="10">
        <f t="shared" si="67"/>
        <v>40713.630497685182</v>
      </c>
      <c r="T753" s="9">
        <f t="shared" si="68"/>
        <v>40759.630497685182</v>
      </c>
      <c r="U753">
        <f t="shared" si="69"/>
        <v>2011</v>
      </c>
    </row>
    <row r="754" spans="1:21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65"/>
        <v>112</v>
      </c>
      <c r="P754">
        <f t="shared" si="66"/>
        <v>53.1905</v>
      </c>
      <c r="Q754" s="12" t="s">
        <v>8320</v>
      </c>
      <c r="R754" t="s">
        <v>8321</v>
      </c>
      <c r="S754" s="10">
        <f t="shared" si="67"/>
        <v>42639.421493055561</v>
      </c>
      <c r="T754" s="9">
        <f t="shared" si="68"/>
        <v>42659.458333333328</v>
      </c>
      <c r="U754">
        <f t="shared" si="69"/>
        <v>2016</v>
      </c>
    </row>
    <row r="755" spans="1:21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65"/>
        <v>128</v>
      </c>
      <c r="P755">
        <f t="shared" si="66"/>
        <v>492.30770000000001</v>
      </c>
      <c r="Q755" s="12" t="s">
        <v>8320</v>
      </c>
      <c r="R755" t="s">
        <v>8321</v>
      </c>
      <c r="S755" s="10">
        <f t="shared" si="67"/>
        <v>42019.590173611112</v>
      </c>
      <c r="T755" s="9">
        <f t="shared" si="68"/>
        <v>42049.590173611112</v>
      </c>
      <c r="U755">
        <f t="shared" si="69"/>
        <v>2015</v>
      </c>
    </row>
    <row r="756" spans="1:21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65"/>
        <v>104</v>
      </c>
      <c r="P756">
        <f t="shared" si="66"/>
        <v>42.346899999999998</v>
      </c>
      <c r="Q756" s="12" t="s">
        <v>8320</v>
      </c>
      <c r="R756" t="s">
        <v>8321</v>
      </c>
      <c r="S756" s="10">
        <f t="shared" si="67"/>
        <v>41249.749085648145</v>
      </c>
      <c r="T756" s="9">
        <f t="shared" si="68"/>
        <v>41279.749085648145</v>
      </c>
      <c r="U756">
        <f t="shared" si="69"/>
        <v>2012</v>
      </c>
    </row>
    <row r="757" spans="1:21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65"/>
        <v>102</v>
      </c>
      <c r="P757">
        <f t="shared" si="66"/>
        <v>37.466000000000001</v>
      </c>
      <c r="Q757" s="12" t="s">
        <v>8320</v>
      </c>
      <c r="R757" t="s">
        <v>8321</v>
      </c>
      <c r="S757" s="10">
        <f t="shared" si="67"/>
        <v>41383.605057870373</v>
      </c>
      <c r="T757" s="9">
        <f t="shared" si="68"/>
        <v>41414.02847222222</v>
      </c>
      <c r="U757">
        <f t="shared" si="69"/>
        <v>2013</v>
      </c>
    </row>
    <row r="758" spans="1:21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65"/>
        <v>118</v>
      </c>
      <c r="P758">
        <f t="shared" si="66"/>
        <v>37.454500000000003</v>
      </c>
      <c r="Q758" s="12" t="s">
        <v>8320</v>
      </c>
      <c r="R758" t="s">
        <v>8321</v>
      </c>
      <c r="S758" s="10">
        <f t="shared" si="67"/>
        <v>40590.766886574071</v>
      </c>
      <c r="T758" s="9">
        <f t="shared" si="68"/>
        <v>40651.725219907406</v>
      </c>
      <c r="U758">
        <f t="shared" si="69"/>
        <v>2011</v>
      </c>
    </row>
    <row r="759" spans="1:21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65"/>
        <v>238</v>
      </c>
      <c r="P759">
        <f t="shared" si="66"/>
        <v>33.055599999999998</v>
      </c>
      <c r="Q759" s="12" t="s">
        <v>8320</v>
      </c>
      <c r="R759" t="s">
        <v>8321</v>
      </c>
      <c r="S759" s="10">
        <f t="shared" si="67"/>
        <v>41235.054560185185</v>
      </c>
      <c r="T759" s="9">
        <f t="shared" si="68"/>
        <v>41249.054560185185</v>
      </c>
      <c r="U759">
        <f t="shared" si="69"/>
        <v>2012</v>
      </c>
    </row>
    <row r="760" spans="1:21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65"/>
        <v>102</v>
      </c>
      <c r="P760">
        <f t="shared" si="66"/>
        <v>134.2105</v>
      </c>
      <c r="Q760" s="12" t="s">
        <v>8320</v>
      </c>
      <c r="R760" t="s">
        <v>8321</v>
      </c>
      <c r="S760" s="10">
        <f t="shared" si="67"/>
        <v>40429.836435185185</v>
      </c>
      <c r="T760" s="9">
        <f t="shared" si="68"/>
        <v>40459.836435185185</v>
      </c>
      <c r="U760">
        <f t="shared" si="69"/>
        <v>2010</v>
      </c>
    </row>
    <row r="761" spans="1:21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65"/>
        <v>102</v>
      </c>
      <c r="P761">
        <f t="shared" si="66"/>
        <v>51.474699999999999</v>
      </c>
      <c r="Q761" s="12" t="s">
        <v>8320</v>
      </c>
      <c r="R761" t="s">
        <v>8321</v>
      </c>
      <c r="S761" s="10">
        <f t="shared" si="67"/>
        <v>41789.330312500002</v>
      </c>
      <c r="T761" s="9">
        <f t="shared" si="68"/>
        <v>41829.330312500002</v>
      </c>
      <c r="U761">
        <f t="shared" si="69"/>
        <v>2014</v>
      </c>
    </row>
    <row r="762" spans="1:21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65"/>
        <v>0</v>
      </c>
      <c r="P762" t="str">
        <f t="shared" si="66"/>
        <v>no backers</v>
      </c>
      <c r="Q762" s="12" t="s">
        <v>8320</v>
      </c>
      <c r="R762" t="s">
        <v>8322</v>
      </c>
      <c r="S762" s="10">
        <f t="shared" si="67"/>
        <v>42670.764039351852</v>
      </c>
      <c r="T762" s="9">
        <f t="shared" si="68"/>
        <v>42700.805706018517</v>
      </c>
      <c r="U762">
        <f t="shared" si="69"/>
        <v>2016</v>
      </c>
    </row>
    <row r="763" spans="1:21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65"/>
        <v>5</v>
      </c>
      <c r="P763">
        <f t="shared" si="66"/>
        <v>39.166699999999999</v>
      </c>
      <c r="Q763" s="12" t="s">
        <v>8320</v>
      </c>
      <c r="R763" t="s">
        <v>8322</v>
      </c>
      <c r="S763" s="10">
        <f t="shared" si="67"/>
        <v>41642.751458333332</v>
      </c>
      <c r="T763" s="9">
        <f t="shared" si="68"/>
        <v>41672.751458333332</v>
      </c>
      <c r="U763">
        <f t="shared" si="69"/>
        <v>2014</v>
      </c>
    </row>
    <row r="764" spans="1:21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65"/>
        <v>0</v>
      </c>
      <c r="P764" t="str">
        <f t="shared" si="66"/>
        <v>no backers</v>
      </c>
      <c r="Q764" s="12" t="s">
        <v>8320</v>
      </c>
      <c r="R764" t="s">
        <v>8322</v>
      </c>
      <c r="S764" s="10">
        <f t="shared" si="67"/>
        <v>42690.858449074076</v>
      </c>
      <c r="T764" s="9">
        <f t="shared" si="68"/>
        <v>42708.25</v>
      </c>
      <c r="U764">
        <f t="shared" si="69"/>
        <v>2016</v>
      </c>
    </row>
    <row r="765" spans="1:21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65"/>
        <v>0</v>
      </c>
      <c r="P765">
        <f t="shared" si="66"/>
        <v>5</v>
      </c>
      <c r="Q765" s="12" t="s">
        <v>8320</v>
      </c>
      <c r="R765" t="s">
        <v>8322</v>
      </c>
      <c r="S765" s="10">
        <f t="shared" si="67"/>
        <v>41471.446851851848</v>
      </c>
      <c r="T765" s="9">
        <f t="shared" si="68"/>
        <v>41501.446851851848</v>
      </c>
      <c r="U765">
        <f t="shared" si="69"/>
        <v>2013</v>
      </c>
    </row>
    <row r="766" spans="1:21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65"/>
        <v>0</v>
      </c>
      <c r="P766" t="str">
        <f t="shared" si="66"/>
        <v>no backers</v>
      </c>
      <c r="Q766" s="12" t="s">
        <v>8320</v>
      </c>
      <c r="R766" t="s">
        <v>8322</v>
      </c>
      <c r="S766" s="10">
        <f t="shared" si="67"/>
        <v>42227.173159722224</v>
      </c>
      <c r="T766" s="9">
        <f t="shared" si="68"/>
        <v>42257.173159722224</v>
      </c>
      <c r="U766">
        <f t="shared" si="69"/>
        <v>2015</v>
      </c>
    </row>
    <row r="767" spans="1:21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65"/>
        <v>36</v>
      </c>
      <c r="P767">
        <f t="shared" si="66"/>
        <v>57.295499999999997</v>
      </c>
      <c r="Q767" s="12" t="s">
        <v>8320</v>
      </c>
      <c r="R767" t="s">
        <v>8322</v>
      </c>
      <c r="S767" s="10">
        <f t="shared" si="67"/>
        <v>41901.542638888888</v>
      </c>
      <c r="T767" s="9">
        <f t="shared" si="68"/>
        <v>41931.542638888888</v>
      </c>
      <c r="U767">
        <f t="shared" si="69"/>
        <v>2014</v>
      </c>
    </row>
    <row r="768" spans="1:21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65"/>
        <v>0</v>
      </c>
      <c r="P768" t="str">
        <f t="shared" si="66"/>
        <v>no backers</v>
      </c>
      <c r="Q768" s="12" t="s">
        <v>8320</v>
      </c>
      <c r="R768" t="s">
        <v>8322</v>
      </c>
      <c r="S768" s="10">
        <f t="shared" si="67"/>
        <v>42021.783368055556</v>
      </c>
      <c r="T768" s="9">
        <f t="shared" si="68"/>
        <v>42051.783368055556</v>
      </c>
      <c r="U768">
        <f t="shared" si="69"/>
        <v>2015</v>
      </c>
    </row>
    <row r="769" spans="1:21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65"/>
        <v>4</v>
      </c>
      <c r="P769">
        <f t="shared" si="66"/>
        <v>59</v>
      </c>
      <c r="Q769" s="12" t="s">
        <v>8320</v>
      </c>
      <c r="R769" t="s">
        <v>8322</v>
      </c>
      <c r="S769" s="10">
        <f t="shared" si="67"/>
        <v>42115.143634259264</v>
      </c>
      <c r="T769" s="9">
        <f t="shared" si="68"/>
        <v>42145.143634259264</v>
      </c>
      <c r="U769">
        <f t="shared" si="69"/>
        <v>2015</v>
      </c>
    </row>
    <row r="770" spans="1:21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65"/>
        <v>0</v>
      </c>
      <c r="P770" t="str">
        <f t="shared" si="66"/>
        <v>no backers</v>
      </c>
      <c r="Q770" s="12" t="s">
        <v>8320</v>
      </c>
      <c r="R770" t="s">
        <v>8322</v>
      </c>
      <c r="S770" s="10">
        <f t="shared" si="67"/>
        <v>41594.207060185188</v>
      </c>
      <c r="T770" s="9">
        <f t="shared" si="68"/>
        <v>41624.207060185188</v>
      </c>
      <c r="U770">
        <f t="shared" si="69"/>
        <v>2013</v>
      </c>
    </row>
    <row r="771" spans="1:21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70">ROUND(E771/D771*100,0)</f>
        <v>41</v>
      </c>
      <c r="P771">
        <f t="shared" ref="P771:P834" si="71">IFERROR(ROUND(E771/L771,4),"no backers")</f>
        <v>31.8462</v>
      </c>
      <c r="Q771" s="12" t="s">
        <v>8320</v>
      </c>
      <c r="R771" t="s">
        <v>8322</v>
      </c>
      <c r="S771" s="10">
        <f t="shared" ref="S771:S834" si="72">(((J771/60)/60)/24)+DATE(1970,1,1)</f>
        <v>41604.996458333335</v>
      </c>
      <c r="T771" s="9">
        <f t="shared" ref="T771:T834" si="73">(((I771/60)/60)/24)+DATE(1970,1,1)</f>
        <v>41634.996458333335</v>
      </c>
      <c r="U771">
        <f t="shared" ref="U771:U834" si="74">YEAR(S771)</f>
        <v>2013</v>
      </c>
    </row>
    <row r="772" spans="1:21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70"/>
        <v>0</v>
      </c>
      <c r="P772" t="str">
        <f t="shared" si="71"/>
        <v>no backers</v>
      </c>
      <c r="Q772" s="12" t="s">
        <v>8320</v>
      </c>
      <c r="R772" t="s">
        <v>8322</v>
      </c>
      <c r="S772" s="10">
        <f t="shared" si="72"/>
        <v>41289.999641203707</v>
      </c>
      <c r="T772" s="9">
        <f t="shared" si="73"/>
        <v>41329.999641203707</v>
      </c>
      <c r="U772">
        <f t="shared" si="74"/>
        <v>2013</v>
      </c>
    </row>
    <row r="773" spans="1:21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70"/>
        <v>0</v>
      </c>
      <c r="P773">
        <f t="shared" si="71"/>
        <v>10</v>
      </c>
      <c r="Q773" s="12" t="s">
        <v>8320</v>
      </c>
      <c r="R773" t="s">
        <v>8322</v>
      </c>
      <c r="S773" s="10">
        <f t="shared" si="72"/>
        <v>42349.824097222227</v>
      </c>
      <c r="T773" s="9">
        <f t="shared" si="73"/>
        <v>42399.824097222227</v>
      </c>
      <c r="U773">
        <f t="shared" si="74"/>
        <v>2015</v>
      </c>
    </row>
    <row r="774" spans="1:21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70"/>
        <v>3</v>
      </c>
      <c r="P774">
        <f t="shared" si="71"/>
        <v>50</v>
      </c>
      <c r="Q774" s="12" t="s">
        <v>8320</v>
      </c>
      <c r="R774" t="s">
        <v>8322</v>
      </c>
      <c r="S774" s="10">
        <f t="shared" si="72"/>
        <v>40068.056932870371</v>
      </c>
      <c r="T774" s="9">
        <f t="shared" si="73"/>
        <v>40118.165972222225</v>
      </c>
      <c r="U774">
        <f t="shared" si="74"/>
        <v>2009</v>
      </c>
    </row>
    <row r="775" spans="1:21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70"/>
        <v>1</v>
      </c>
      <c r="P775">
        <f t="shared" si="71"/>
        <v>16</v>
      </c>
      <c r="Q775" s="12" t="s">
        <v>8320</v>
      </c>
      <c r="R775" t="s">
        <v>8322</v>
      </c>
      <c r="S775" s="10">
        <f t="shared" si="72"/>
        <v>42100.735937499994</v>
      </c>
      <c r="T775" s="9">
        <f t="shared" si="73"/>
        <v>42134.959027777775</v>
      </c>
      <c r="U775">
        <f t="shared" si="74"/>
        <v>2015</v>
      </c>
    </row>
    <row r="776" spans="1:21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70"/>
        <v>70</v>
      </c>
      <c r="P776">
        <f t="shared" si="71"/>
        <v>39</v>
      </c>
      <c r="Q776" s="12" t="s">
        <v>8320</v>
      </c>
      <c r="R776" t="s">
        <v>8322</v>
      </c>
      <c r="S776" s="10">
        <f t="shared" si="72"/>
        <v>41663.780300925922</v>
      </c>
      <c r="T776" s="9">
        <f t="shared" si="73"/>
        <v>41693.780300925922</v>
      </c>
      <c r="U776">
        <f t="shared" si="74"/>
        <v>2014</v>
      </c>
    </row>
    <row r="777" spans="1:21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70"/>
        <v>2</v>
      </c>
      <c r="P777">
        <f t="shared" si="71"/>
        <v>34</v>
      </c>
      <c r="Q777" s="12" t="s">
        <v>8320</v>
      </c>
      <c r="R777" t="s">
        <v>8322</v>
      </c>
      <c r="S777" s="10">
        <f t="shared" si="72"/>
        <v>40863.060127314813</v>
      </c>
      <c r="T777" s="9">
        <f t="shared" si="73"/>
        <v>40893.060127314813</v>
      </c>
      <c r="U777">
        <f t="shared" si="74"/>
        <v>2011</v>
      </c>
    </row>
    <row r="778" spans="1:21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70"/>
        <v>51</v>
      </c>
      <c r="P778">
        <f t="shared" si="71"/>
        <v>63.122799999999998</v>
      </c>
      <c r="Q778" s="12" t="s">
        <v>8320</v>
      </c>
      <c r="R778" t="s">
        <v>8322</v>
      </c>
      <c r="S778" s="10">
        <f t="shared" si="72"/>
        <v>42250.685706018514</v>
      </c>
      <c r="T778" s="9">
        <f t="shared" si="73"/>
        <v>42288.208333333328</v>
      </c>
      <c r="U778">
        <f t="shared" si="74"/>
        <v>2015</v>
      </c>
    </row>
    <row r="779" spans="1:21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70"/>
        <v>1</v>
      </c>
      <c r="P779">
        <f t="shared" si="71"/>
        <v>7</v>
      </c>
      <c r="Q779" s="12" t="s">
        <v>8320</v>
      </c>
      <c r="R779" t="s">
        <v>8322</v>
      </c>
      <c r="S779" s="10">
        <f t="shared" si="72"/>
        <v>41456.981215277774</v>
      </c>
      <c r="T779" s="9">
        <f t="shared" si="73"/>
        <v>41486.981215277774</v>
      </c>
      <c r="U779">
        <f t="shared" si="74"/>
        <v>2013</v>
      </c>
    </row>
    <row r="780" spans="1:21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70"/>
        <v>0</v>
      </c>
      <c r="P780">
        <f t="shared" si="71"/>
        <v>2</v>
      </c>
      <c r="Q780" s="12" t="s">
        <v>8320</v>
      </c>
      <c r="R780" t="s">
        <v>8322</v>
      </c>
      <c r="S780" s="10">
        <f t="shared" si="72"/>
        <v>41729.702314814815</v>
      </c>
      <c r="T780" s="9">
        <f t="shared" si="73"/>
        <v>41759.702314814815</v>
      </c>
      <c r="U780">
        <f t="shared" si="74"/>
        <v>2014</v>
      </c>
    </row>
    <row r="781" spans="1:21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70"/>
        <v>3</v>
      </c>
      <c r="P781">
        <f t="shared" si="71"/>
        <v>66.666700000000006</v>
      </c>
      <c r="Q781" s="12" t="s">
        <v>8320</v>
      </c>
      <c r="R781" t="s">
        <v>8322</v>
      </c>
      <c r="S781" s="10">
        <f t="shared" si="72"/>
        <v>40436.68408564815</v>
      </c>
      <c r="T781" s="9">
        <f t="shared" si="73"/>
        <v>40466.166666666664</v>
      </c>
      <c r="U781">
        <f t="shared" si="74"/>
        <v>2010</v>
      </c>
    </row>
    <row r="782" spans="1:21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70"/>
        <v>104</v>
      </c>
      <c r="P782">
        <f t="shared" si="71"/>
        <v>38.518500000000003</v>
      </c>
      <c r="Q782" s="12" t="s">
        <v>8323</v>
      </c>
      <c r="R782" t="s">
        <v>8324</v>
      </c>
      <c r="S782" s="10">
        <f t="shared" si="72"/>
        <v>40636.673900462964</v>
      </c>
      <c r="T782" s="9">
        <f t="shared" si="73"/>
        <v>40666.673900462964</v>
      </c>
      <c r="U782">
        <f t="shared" si="74"/>
        <v>2011</v>
      </c>
    </row>
    <row r="783" spans="1:21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70"/>
        <v>133</v>
      </c>
      <c r="P783">
        <f t="shared" si="71"/>
        <v>42.609200000000001</v>
      </c>
      <c r="Q783" s="12" t="s">
        <v>8323</v>
      </c>
      <c r="R783" t="s">
        <v>8324</v>
      </c>
      <c r="S783" s="10">
        <f t="shared" si="72"/>
        <v>41403.000856481485</v>
      </c>
      <c r="T783" s="9">
        <f t="shared" si="73"/>
        <v>41433.000856481485</v>
      </c>
      <c r="U783">
        <f t="shared" si="74"/>
        <v>2013</v>
      </c>
    </row>
    <row r="784" spans="1:21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70"/>
        <v>100</v>
      </c>
      <c r="P784">
        <f t="shared" si="71"/>
        <v>50</v>
      </c>
      <c r="Q784" s="12" t="s">
        <v>8323</v>
      </c>
      <c r="R784" t="s">
        <v>8324</v>
      </c>
      <c r="S784" s="10">
        <f t="shared" si="72"/>
        <v>41116.758125</v>
      </c>
      <c r="T784" s="9">
        <f t="shared" si="73"/>
        <v>41146.758125</v>
      </c>
      <c r="U784">
        <f t="shared" si="74"/>
        <v>2012</v>
      </c>
    </row>
    <row r="785" spans="1:21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70"/>
        <v>148</v>
      </c>
      <c r="P785">
        <f t="shared" si="71"/>
        <v>63.485700000000001</v>
      </c>
      <c r="Q785" s="12" t="s">
        <v>8323</v>
      </c>
      <c r="R785" t="s">
        <v>8324</v>
      </c>
      <c r="S785" s="10">
        <f t="shared" si="72"/>
        <v>40987.773715277777</v>
      </c>
      <c r="T785" s="9">
        <f t="shared" si="73"/>
        <v>41026.916666666664</v>
      </c>
      <c r="U785">
        <f t="shared" si="74"/>
        <v>2012</v>
      </c>
    </row>
    <row r="786" spans="1:21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70"/>
        <v>103</v>
      </c>
      <c r="P786">
        <f t="shared" si="71"/>
        <v>102.5</v>
      </c>
      <c r="Q786" s="12" t="s">
        <v>8323</v>
      </c>
      <c r="R786" t="s">
        <v>8324</v>
      </c>
      <c r="S786" s="10">
        <f t="shared" si="72"/>
        <v>41675.149525462963</v>
      </c>
      <c r="T786" s="9">
        <f t="shared" si="73"/>
        <v>41715.107858796298</v>
      </c>
      <c r="U786">
        <f t="shared" si="74"/>
        <v>2014</v>
      </c>
    </row>
    <row r="787" spans="1:21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70"/>
        <v>181</v>
      </c>
      <c r="P787">
        <f t="shared" si="71"/>
        <v>31.142800000000001</v>
      </c>
      <c r="Q787" s="12" t="s">
        <v>8323</v>
      </c>
      <c r="R787" t="s">
        <v>8324</v>
      </c>
      <c r="S787" s="10">
        <f t="shared" si="72"/>
        <v>41303.593923611108</v>
      </c>
      <c r="T787" s="9">
        <f t="shared" si="73"/>
        <v>41333.593923611108</v>
      </c>
      <c r="U787">
        <f t="shared" si="74"/>
        <v>2013</v>
      </c>
    </row>
    <row r="788" spans="1:21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70"/>
        <v>143</v>
      </c>
      <c r="P788">
        <f t="shared" si="71"/>
        <v>162.27269999999999</v>
      </c>
      <c r="Q788" s="12" t="s">
        <v>8323</v>
      </c>
      <c r="R788" t="s">
        <v>8324</v>
      </c>
      <c r="S788" s="10">
        <f t="shared" si="72"/>
        <v>40983.055949074071</v>
      </c>
      <c r="T788" s="9">
        <f t="shared" si="73"/>
        <v>41040.657638888886</v>
      </c>
      <c r="U788">
        <f t="shared" si="74"/>
        <v>2012</v>
      </c>
    </row>
    <row r="789" spans="1:21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70"/>
        <v>114</v>
      </c>
      <c r="P789">
        <f t="shared" si="71"/>
        <v>80.588200000000001</v>
      </c>
      <c r="Q789" s="12" t="s">
        <v>8323</v>
      </c>
      <c r="R789" t="s">
        <v>8324</v>
      </c>
      <c r="S789" s="10">
        <f t="shared" si="72"/>
        <v>41549.627615740741</v>
      </c>
      <c r="T789" s="9">
        <f t="shared" si="73"/>
        <v>41579.627615740741</v>
      </c>
      <c r="U789">
        <f t="shared" si="74"/>
        <v>2013</v>
      </c>
    </row>
    <row r="790" spans="1:21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70"/>
        <v>204</v>
      </c>
      <c r="P790">
        <f t="shared" si="71"/>
        <v>59.854399999999998</v>
      </c>
      <c r="Q790" s="12" t="s">
        <v>8323</v>
      </c>
      <c r="R790" t="s">
        <v>8324</v>
      </c>
      <c r="S790" s="10">
        <f t="shared" si="72"/>
        <v>41059.006805555553</v>
      </c>
      <c r="T790" s="9">
        <f t="shared" si="73"/>
        <v>41097.165972222225</v>
      </c>
      <c r="U790">
        <f t="shared" si="74"/>
        <v>2012</v>
      </c>
    </row>
    <row r="791" spans="1:21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70"/>
        <v>109</v>
      </c>
      <c r="P791">
        <f t="shared" si="71"/>
        <v>132.8571</v>
      </c>
      <c r="Q791" s="12" t="s">
        <v>8323</v>
      </c>
      <c r="R791" t="s">
        <v>8324</v>
      </c>
      <c r="S791" s="10">
        <f t="shared" si="72"/>
        <v>41277.186111111114</v>
      </c>
      <c r="T791" s="9">
        <f t="shared" si="73"/>
        <v>41295.332638888889</v>
      </c>
      <c r="U791">
        <f t="shared" si="74"/>
        <v>2013</v>
      </c>
    </row>
    <row r="792" spans="1:21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70"/>
        <v>144</v>
      </c>
      <c r="P792">
        <f t="shared" si="71"/>
        <v>92.547799999999995</v>
      </c>
      <c r="Q792" s="12" t="s">
        <v>8323</v>
      </c>
      <c r="R792" t="s">
        <v>8324</v>
      </c>
      <c r="S792" s="10">
        <f t="shared" si="72"/>
        <v>41276.047905092593</v>
      </c>
      <c r="T792" s="9">
        <f t="shared" si="73"/>
        <v>41306.047905092593</v>
      </c>
      <c r="U792">
        <f t="shared" si="74"/>
        <v>2013</v>
      </c>
    </row>
    <row r="793" spans="1:21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70"/>
        <v>104</v>
      </c>
      <c r="P793">
        <f t="shared" si="71"/>
        <v>60.859400000000001</v>
      </c>
      <c r="Q793" s="12" t="s">
        <v>8323</v>
      </c>
      <c r="R793" t="s">
        <v>8324</v>
      </c>
      <c r="S793" s="10">
        <f t="shared" si="72"/>
        <v>41557.780624999999</v>
      </c>
      <c r="T793" s="9">
        <f t="shared" si="73"/>
        <v>41591.249305555553</v>
      </c>
      <c r="U793">
        <f t="shared" si="74"/>
        <v>2013</v>
      </c>
    </row>
    <row r="794" spans="1:21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70"/>
        <v>100</v>
      </c>
      <c r="P794">
        <f t="shared" si="71"/>
        <v>41.851799999999997</v>
      </c>
      <c r="Q794" s="12" t="s">
        <v>8323</v>
      </c>
      <c r="R794" t="s">
        <v>8324</v>
      </c>
      <c r="S794" s="10">
        <f t="shared" si="72"/>
        <v>41555.873645833337</v>
      </c>
      <c r="T794" s="9">
        <f t="shared" si="73"/>
        <v>41585.915312500001</v>
      </c>
      <c r="U794">
        <f t="shared" si="74"/>
        <v>2013</v>
      </c>
    </row>
    <row r="795" spans="1:21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70"/>
        <v>103</v>
      </c>
      <c r="P795">
        <f t="shared" si="71"/>
        <v>88.325900000000004</v>
      </c>
      <c r="Q795" s="12" t="s">
        <v>8323</v>
      </c>
      <c r="R795" t="s">
        <v>8324</v>
      </c>
      <c r="S795" s="10">
        <f t="shared" si="72"/>
        <v>41442.741249999999</v>
      </c>
      <c r="T795" s="9">
        <f t="shared" si="73"/>
        <v>41458.207638888889</v>
      </c>
      <c r="U795">
        <f t="shared" si="74"/>
        <v>2013</v>
      </c>
    </row>
    <row r="796" spans="1:21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70"/>
        <v>105</v>
      </c>
      <c r="P796">
        <f t="shared" si="71"/>
        <v>158.9623</v>
      </c>
      <c r="Q796" s="12" t="s">
        <v>8323</v>
      </c>
      <c r="R796" t="s">
        <v>8324</v>
      </c>
      <c r="S796" s="10">
        <f t="shared" si="72"/>
        <v>40736.115011574075</v>
      </c>
      <c r="T796" s="9">
        <f t="shared" si="73"/>
        <v>40791.712500000001</v>
      </c>
      <c r="U796">
        <f t="shared" si="74"/>
        <v>2011</v>
      </c>
    </row>
    <row r="797" spans="1:21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70"/>
        <v>112</v>
      </c>
      <c r="P797">
        <f t="shared" si="71"/>
        <v>85.054299999999998</v>
      </c>
      <c r="Q797" s="12" t="s">
        <v>8323</v>
      </c>
      <c r="R797" t="s">
        <v>8324</v>
      </c>
      <c r="S797" s="10">
        <f t="shared" si="72"/>
        <v>40963.613032407404</v>
      </c>
      <c r="T797" s="9">
        <f t="shared" si="73"/>
        <v>41006.207638888889</v>
      </c>
      <c r="U797">
        <f t="shared" si="74"/>
        <v>2012</v>
      </c>
    </row>
    <row r="798" spans="1:21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70"/>
        <v>101</v>
      </c>
      <c r="P798">
        <f t="shared" si="71"/>
        <v>112.61109999999999</v>
      </c>
      <c r="Q798" s="12" t="s">
        <v>8323</v>
      </c>
      <c r="R798" t="s">
        <v>8324</v>
      </c>
      <c r="S798" s="10">
        <f t="shared" si="72"/>
        <v>41502.882928240739</v>
      </c>
      <c r="T798" s="9">
        <f t="shared" si="73"/>
        <v>41532.881944444445</v>
      </c>
      <c r="U798">
        <f t="shared" si="74"/>
        <v>2013</v>
      </c>
    </row>
    <row r="799" spans="1:21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70"/>
        <v>108</v>
      </c>
      <c r="P799">
        <f t="shared" si="71"/>
        <v>45.436599999999999</v>
      </c>
      <c r="Q799" s="12" t="s">
        <v>8323</v>
      </c>
      <c r="R799" t="s">
        <v>8324</v>
      </c>
      <c r="S799" s="10">
        <f t="shared" si="72"/>
        <v>40996.994074074071</v>
      </c>
      <c r="T799" s="9">
        <f t="shared" si="73"/>
        <v>41028.166666666664</v>
      </c>
      <c r="U799">
        <f t="shared" si="74"/>
        <v>2012</v>
      </c>
    </row>
    <row r="800" spans="1:21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70"/>
        <v>115</v>
      </c>
      <c r="P800">
        <f t="shared" si="71"/>
        <v>46.218400000000003</v>
      </c>
      <c r="Q800" s="12" t="s">
        <v>8323</v>
      </c>
      <c r="R800" t="s">
        <v>8324</v>
      </c>
      <c r="S800" s="10">
        <f t="shared" si="72"/>
        <v>41882.590127314819</v>
      </c>
      <c r="T800" s="9">
        <f t="shared" si="73"/>
        <v>41912.590127314819</v>
      </c>
      <c r="U800">
        <f t="shared" si="74"/>
        <v>2014</v>
      </c>
    </row>
    <row r="801" spans="1:21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70"/>
        <v>100</v>
      </c>
      <c r="P801">
        <f t="shared" si="71"/>
        <v>178.6071</v>
      </c>
      <c r="Q801" s="12" t="s">
        <v>8323</v>
      </c>
      <c r="R801" t="s">
        <v>8324</v>
      </c>
      <c r="S801" s="10">
        <f t="shared" si="72"/>
        <v>40996.667199074072</v>
      </c>
      <c r="T801" s="9">
        <f t="shared" si="73"/>
        <v>41026.667199074072</v>
      </c>
      <c r="U801">
        <f t="shared" si="74"/>
        <v>2012</v>
      </c>
    </row>
    <row r="802" spans="1:21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70"/>
        <v>152</v>
      </c>
      <c r="P802">
        <f t="shared" si="71"/>
        <v>40.75</v>
      </c>
      <c r="Q802" s="12" t="s">
        <v>8323</v>
      </c>
      <c r="R802" t="s">
        <v>8324</v>
      </c>
      <c r="S802" s="10">
        <f t="shared" si="72"/>
        <v>41863.433495370373</v>
      </c>
      <c r="T802" s="9">
        <f t="shared" si="73"/>
        <v>41893.433495370373</v>
      </c>
      <c r="U802">
        <f t="shared" si="74"/>
        <v>2014</v>
      </c>
    </row>
    <row r="803" spans="1:21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70"/>
        <v>112</v>
      </c>
      <c r="P803">
        <f t="shared" si="71"/>
        <v>43.733899999999998</v>
      </c>
      <c r="Q803" s="12" t="s">
        <v>8323</v>
      </c>
      <c r="R803" t="s">
        <v>8324</v>
      </c>
      <c r="S803" s="10">
        <f t="shared" si="72"/>
        <v>40695.795370370368</v>
      </c>
      <c r="T803" s="9">
        <f t="shared" si="73"/>
        <v>40725.795370370368</v>
      </c>
      <c r="U803">
        <f t="shared" si="74"/>
        <v>2011</v>
      </c>
    </row>
    <row r="804" spans="1:21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70"/>
        <v>101</v>
      </c>
      <c r="P804">
        <f t="shared" si="71"/>
        <v>81.066699999999997</v>
      </c>
      <c r="Q804" s="12" t="s">
        <v>8323</v>
      </c>
      <c r="R804" t="s">
        <v>8324</v>
      </c>
      <c r="S804" s="10">
        <f t="shared" si="72"/>
        <v>41123.022268518522</v>
      </c>
      <c r="T804" s="9">
        <f t="shared" si="73"/>
        <v>41169.170138888891</v>
      </c>
      <c r="U804">
        <f t="shared" si="74"/>
        <v>2012</v>
      </c>
    </row>
    <row r="805" spans="1:21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70"/>
        <v>123</v>
      </c>
      <c r="P805">
        <f t="shared" si="71"/>
        <v>74.6053</v>
      </c>
      <c r="Q805" s="12" t="s">
        <v>8323</v>
      </c>
      <c r="R805" t="s">
        <v>8324</v>
      </c>
      <c r="S805" s="10">
        <f t="shared" si="72"/>
        <v>40665.949976851851</v>
      </c>
      <c r="T805" s="9">
        <f t="shared" si="73"/>
        <v>40692.041666666664</v>
      </c>
      <c r="U805">
        <f t="shared" si="74"/>
        <v>2011</v>
      </c>
    </row>
    <row r="806" spans="1:21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70"/>
        <v>100</v>
      </c>
      <c r="P806">
        <f t="shared" si="71"/>
        <v>305.55560000000003</v>
      </c>
      <c r="Q806" s="12" t="s">
        <v>8323</v>
      </c>
      <c r="R806" t="s">
        <v>8324</v>
      </c>
      <c r="S806" s="10">
        <f t="shared" si="72"/>
        <v>40730.105625000004</v>
      </c>
      <c r="T806" s="9">
        <f t="shared" si="73"/>
        <v>40747.165972222225</v>
      </c>
      <c r="U806">
        <f t="shared" si="74"/>
        <v>2011</v>
      </c>
    </row>
    <row r="807" spans="1:21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70"/>
        <v>105</v>
      </c>
      <c r="P807">
        <f t="shared" si="71"/>
        <v>58.333300000000001</v>
      </c>
      <c r="Q807" s="12" t="s">
        <v>8323</v>
      </c>
      <c r="R807" t="s">
        <v>8324</v>
      </c>
      <c r="S807" s="10">
        <f t="shared" si="72"/>
        <v>40690.823055555556</v>
      </c>
      <c r="T807" s="9">
        <f t="shared" si="73"/>
        <v>40740.958333333336</v>
      </c>
      <c r="U807">
        <f t="shared" si="74"/>
        <v>2011</v>
      </c>
    </row>
    <row r="808" spans="1:21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70"/>
        <v>104</v>
      </c>
      <c r="P808">
        <f t="shared" si="71"/>
        <v>117.67610000000001</v>
      </c>
      <c r="Q808" s="12" t="s">
        <v>8323</v>
      </c>
      <c r="R808" t="s">
        <v>8324</v>
      </c>
      <c r="S808" s="10">
        <f t="shared" si="72"/>
        <v>40763.691423611112</v>
      </c>
      <c r="T808" s="9">
        <f t="shared" si="73"/>
        <v>40793.691423611112</v>
      </c>
      <c r="U808">
        <f t="shared" si="74"/>
        <v>2011</v>
      </c>
    </row>
    <row r="809" spans="1:21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70"/>
        <v>105</v>
      </c>
      <c r="P809">
        <f t="shared" si="71"/>
        <v>73.771900000000002</v>
      </c>
      <c r="Q809" s="12" t="s">
        <v>8323</v>
      </c>
      <c r="R809" t="s">
        <v>8324</v>
      </c>
      <c r="S809" s="10">
        <f t="shared" si="72"/>
        <v>42759.628599537042</v>
      </c>
      <c r="T809" s="9">
        <f t="shared" si="73"/>
        <v>42795.083333333328</v>
      </c>
      <c r="U809">
        <f t="shared" si="74"/>
        <v>2017</v>
      </c>
    </row>
    <row r="810" spans="1:21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70"/>
        <v>100</v>
      </c>
      <c r="P810">
        <f t="shared" si="71"/>
        <v>104.6512</v>
      </c>
      <c r="Q810" s="12" t="s">
        <v>8323</v>
      </c>
      <c r="R810" t="s">
        <v>8324</v>
      </c>
      <c r="S810" s="10">
        <f t="shared" si="72"/>
        <v>41962.100532407407</v>
      </c>
      <c r="T810" s="9">
        <f t="shared" si="73"/>
        <v>41995.207638888889</v>
      </c>
      <c r="U810">
        <f t="shared" si="74"/>
        <v>2014</v>
      </c>
    </row>
    <row r="811" spans="1:21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70"/>
        <v>104</v>
      </c>
      <c r="P811">
        <f t="shared" si="71"/>
        <v>79.826899999999995</v>
      </c>
      <c r="Q811" s="12" t="s">
        <v>8323</v>
      </c>
      <c r="R811" t="s">
        <v>8324</v>
      </c>
      <c r="S811" s="10">
        <f t="shared" si="72"/>
        <v>41628.833680555559</v>
      </c>
      <c r="T811" s="9">
        <f t="shared" si="73"/>
        <v>41658.833680555559</v>
      </c>
      <c r="U811">
        <f t="shared" si="74"/>
        <v>2013</v>
      </c>
    </row>
    <row r="812" spans="1:21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70"/>
        <v>105</v>
      </c>
      <c r="P812">
        <f t="shared" si="71"/>
        <v>58.333300000000001</v>
      </c>
      <c r="Q812" s="12" t="s">
        <v>8323</v>
      </c>
      <c r="R812" t="s">
        <v>8324</v>
      </c>
      <c r="S812" s="10">
        <f t="shared" si="72"/>
        <v>41123.056273148148</v>
      </c>
      <c r="T812" s="9">
        <f t="shared" si="73"/>
        <v>41153.056273148148</v>
      </c>
      <c r="U812">
        <f t="shared" si="74"/>
        <v>2012</v>
      </c>
    </row>
    <row r="813" spans="1:21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70"/>
        <v>104</v>
      </c>
      <c r="P813">
        <f t="shared" si="71"/>
        <v>86.666700000000006</v>
      </c>
      <c r="Q813" s="12" t="s">
        <v>8323</v>
      </c>
      <c r="R813" t="s">
        <v>8324</v>
      </c>
      <c r="S813" s="10">
        <f t="shared" si="72"/>
        <v>41443.643541666665</v>
      </c>
      <c r="T813" s="9">
        <f t="shared" si="73"/>
        <v>41465.702777777777</v>
      </c>
      <c r="U813">
        <f t="shared" si="74"/>
        <v>2013</v>
      </c>
    </row>
    <row r="814" spans="1:21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70"/>
        <v>152</v>
      </c>
      <c r="P814">
        <f t="shared" si="71"/>
        <v>27.606100000000001</v>
      </c>
      <c r="Q814" s="12" t="s">
        <v>8323</v>
      </c>
      <c r="R814" t="s">
        <v>8324</v>
      </c>
      <c r="S814" s="10">
        <f t="shared" si="72"/>
        <v>41282.017962962964</v>
      </c>
      <c r="T814" s="9">
        <f t="shared" si="73"/>
        <v>41334.581944444442</v>
      </c>
      <c r="U814">
        <f t="shared" si="74"/>
        <v>2013</v>
      </c>
    </row>
    <row r="815" spans="1:21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70"/>
        <v>160</v>
      </c>
      <c r="P815">
        <f t="shared" si="71"/>
        <v>24.999400000000001</v>
      </c>
      <c r="Q815" s="12" t="s">
        <v>8323</v>
      </c>
      <c r="R815" t="s">
        <v>8324</v>
      </c>
      <c r="S815" s="10">
        <f t="shared" si="72"/>
        <v>41080.960243055553</v>
      </c>
      <c r="T815" s="9">
        <f t="shared" si="73"/>
        <v>41110.960243055553</v>
      </c>
      <c r="U815">
        <f t="shared" si="74"/>
        <v>2012</v>
      </c>
    </row>
    <row r="816" spans="1:21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70"/>
        <v>127</v>
      </c>
      <c r="P816">
        <f t="shared" si="71"/>
        <v>45.464300000000001</v>
      </c>
      <c r="Q816" s="12" t="s">
        <v>8323</v>
      </c>
      <c r="R816" t="s">
        <v>8324</v>
      </c>
      <c r="S816" s="10">
        <f t="shared" si="72"/>
        <v>40679.743067129632</v>
      </c>
      <c r="T816" s="9">
        <f t="shared" si="73"/>
        <v>40694.75277777778</v>
      </c>
      <c r="U816">
        <f t="shared" si="74"/>
        <v>2011</v>
      </c>
    </row>
    <row r="817" spans="1:21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70"/>
        <v>107</v>
      </c>
      <c r="P817">
        <f t="shared" si="71"/>
        <v>99.534899999999993</v>
      </c>
      <c r="Q817" s="12" t="s">
        <v>8323</v>
      </c>
      <c r="R817" t="s">
        <v>8324</v>
      </c>
      <c r="S817" s="10">
        <f t="shared" si="72"/>
        <v>41914.917858796296</v>
      </c>
      <c r="T817" s="9">
        <f t="shared" si="73"/>
        <v>41944.917858796296</v>
      </c>
      <c r="U817">
        <f t="shared" si="74"/>
        <v>2014</v>
      </c>
    </row>
    <row r="818" spans="1:21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70"/>
        <v>115</v>
      </c>
      <c r="P818">
        <f t="shared" si="71"/>
        <v>39.31</v>
      </c>
      <c r="Q818" s="12" t="s">
        <v>8323</v>
      </c>
      <c r="R818" t="s">
        <v>8324</v>
      </c>
      <c r="S818" s="10">
        <f t="shared" si="72"/>
        <v>41341.870868055557</v>
      </c>
      <c r="T818" s="9">
        <f t="shared" si="73"/>
        <v>41373.270833333336</v>
      </c>
      <c r="U818">
        <f t="shared" si="74"/>
        <v>2013</v>
      </c>
    </row>
    <row r="819" spans="1:21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70"/>
        <v>137</v>
      </c>
      <c r="P819">
        <f t="shared" si="71"/>
        <v>89.42</v>
      </c>
      <c r="Q819" s="12" t="s">
        <v>8323</v>
      </c>
      <c r="R819" t="s">
        <v>8324</v>
      </c>
      <c r="S819" s="10">
        <f t="shared" si="72"/>
        <v>40925.599664351852</v>
      </c>
      <c r="T819" s="9">
        <f t="shared" si="73"/>
        <v>40979.207638888889</v>
      </c>
      <c r="U819">
        <f t="shared" si="74"/>
        <v>2012</v>
      </c>
    </row>
    <row r="820" spans="1:21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70"/>
        <v>156</v>
      </c>
      <c r="P820">
        <f t="shared" si="71"/>
        <v>28.684200000000001</v>
      </c>
      <c r="Q820" s="12" t="s">
        <v>8323</v>
      </c>
      <c r="R820" t="s">
        <v>8324</v>
      </c>
      <c r="S820" s="10">
        <f t="shared" si="72"/>
        <v>41120.882881944446</v>
      </c>
      <c r="T820" s="9">
        <f t="shared" si="73"/>
        <v>41128.709027777775</v>
      </c>
      <c r="U820">
        <f t="shared" si="74"/>
        <v>2012</v>
      </c>
    </row>
    <row r="821" spans="1:21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70"/>
        <v>109</v>
      </c>
      <c r="P821">
        <f t="shared" si="71"/>
        <v>31.071400000000001</v>
      </c>
      <c r="Q821" s="12" t="s">
        <v>8323</v>
      </c>
      <c r="R821" t="s">
        <v>8324</v>
      </c>
      <c r="S821" s="10">
        <f t="shared" si="72"/>
        <v>41619.998310185183</v>
      </c>
      <c r="T821" s="9">
        <f t="shared" si="73"/>
        <v>41629.197222222225</v>
      </c>
      <c r="U821">
        <f t="shared" si="74"/>
        <v>2013</v>
      </c>
    </row>
    <row r="822" spans="1:21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70"/>
        <v>134</v>
      </c>
      <c r="P822">
        <f t="shared" si="71"/>
        <v>70.552599999999998</v>
      </c>
      <c r="Q822" s="12" t="s">
        <v>8323</v>
      </c>
      <c r="R822" t="s">
        <v>8324</v>
      </c>
      <c r="S822" s="10">
        <f t="shared" si="72"/>
        <v>41768.841921296298</v>
      </c>
      <c r="T822" s="9">
        <f t="shared" si="73"/>
        <v>41799.208333333336</v>
      </c>
      <c r="U822">
        <f t="shared" si="74"/>
        <v>2014</v>
      </c>
    </row>
    <row r="823" spans="1:21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70"/>
        <v>100</v>
      </c>
      <c r="P823">
        <f t="shared" si="71"/>
        <v>224.12819999999999</v>
      </c>
      <c r="Q823" s="12" t="s">
        <v>8323</v>
      </c>
      <c r="R823" t="s">
        <v>8324</v>
      </c>
      <c r="S823" s="10">
        <f t="shared" si="72"/>
        <v>42093.922048611115</v>
      </c>
      <c r="T823" s="9">
        <f t="shared" si="73"/>
        <v>42128.167361111111</v>
      </c>
      <c r="U823">
        <f t="shared" si="74"/>
        <v>2015</v>
      </c>
    </row>
    <row r="824" spans="1:21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70"/>
        <v>119</v>
      </c>
      <c r="P824">
        <f t="shared" si="71"/>
        <v>51.811599999999999</v>
      </c>
      <c r="Q824" s="12" t="s">
        <v>8323</v>
      </c>
      <c r="R824" t="s">
        <v>8324</v>
      </c>
      <c r="S824" s="10">
        <f t="shared" si="72"/>
        <v>41157.947337962964</v>
      </c>
      <c r="T824" s="9">
        <f t="shared" si="73"/>
        <v>41187.947337962964</v>
      </c>
      <c r="U824">
        <f t="shared" si="74"/>
        <v>2012</v>
      </c>
    </row>
    <row r="825" spans="1:21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70"/>
        <v>180</v>
      </c>
      <c r="P825">
        <f t="shared" si="71"/>
        <v>43.5152</v>
      </c>
      <c r="Q825" s="12" t="s">
        <v>8323</v>
      </c>
      <c r="R825" t="s">
        <v>8324</v>
      </c>
      <c r="S825" s="10">
        <f t="shared" si="72"/>
        <v>42055.972824074073</v>
      </c>
      <c r="T825" s="9">
        <f t="shared" si="73"/>
        <v>42085.931157407409</v>
      </c>
      <c r="U825">
        <f t="shared" si="74"/>
        <v>2015</v>
      </c>
    </row>
    <row r="826" spans="1:21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70"/>
        <v>134</v>
      </c>
      <c r="P826">
        <f t="shared" si="71"/>
        <v>39.816699999999997</v>
      </c>
      <c r="Q826" s="12" t="s">
        <v>8323</v>
      </c>
      <c r="R826" t="s">
        <v>8324</v>
      </c>
      <c r="S826" s="10">
        <f t="shared" si="72"/>
        <v>40250.242106481484</v>
      </c>
      <c r="T826" s="9">
        <f t="shared" si="73"/>
        <v>40286.290972222225</v>
      </c>
      <c r="U826">
        <f t="shared" si="74"/>
        <v>2010</v>
      </c>
    </row>
    <row r="827" spans="1:21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70"/>
        <v>100</v>
      </c>
      <c r="P827">
        <f t="shared" si="71"/>
        <v>126.8081</v>
      </c>
      <c r="Q827" s="12" t="s">
        <v>8323</v>
      </c>
      <c r="R827" t="s">
        <v>8324</v>
      </c>
      <c r="S827" s="10">
        <f t="shared" si="72"/>
        <v>41186.306527777779</v>
      </c>
      <c r="T827" s="9">
        <f t="shared" si="73"/>
        <v>41211.306527777779</v>
      </c>
      <c r="U827">
        <f t="shared" si="74"/>
        <v>2012</v>
      </c>
    </row>
    <row r="828" spans="1:21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70"/>
        <v>101</v>
      </c>
      <c r="P828">
        <f t="shared" si="71"/>
        <v>113.8776</v>
      </c>
      <c r="Q828" s="12" t="s">
        <v>8323</v>
      </c>
      <c r="R828" t="s">
        <v>8324</v>
      </c>
      <c r="S828" s="10">
        <f t="shared" si="72"/>
        <v>40973.038541666669</v>
      </c>
      <c r="T828" s="9">
        <f t="shared" si="73"/>
        <v>40993.996874999997</v>
      </c>
      <c r="U828">
        <f t="shared" si="74"/>
        <v>2012</v>
      </c>
    </row>
    <row r="829" spans="1:21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70"/>
        <v>103</v>
      </c>
      <c r="P829">
        <f t="shared" si="71"/>
        <v>28.181799999999999</v>
      </c>
      <c r="Q829" s="12" t="s">
        <v>8323</v>
      </c>
      <c r="R829" t="s">
        <v>8324</v>
      </c>
      <c r="S829" s="10">
        <f t="shared" si="72"/>
        <v>40927.473460648151</v>
      </c>
      <c r="T829" s="9">
        <f t="shared" si="73"/>
        <v>40953.825694444444</v>
      </c>
      <c r="U829">
        <f t="shared" si="74"/>
        <v>2012</v>
      </c>
    </row>
    <row r="830" spans="1:21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70"/>
        <v>107</v>
      </c>
      <c r="P830">
        <f t="shared" si="71"/>
        <v>36.6053</v>
      </c>
      <c r="Q830" s="12" t="s">
        <v>8323</v>
      </c>
      <c r="R830" t="s">
        <v>8324</v>
      </c>
      <c r="S830" s="10">
        <f t="shared" si="72"/>
        <v>41073.050717592596</v>
      </c>
      <c r="T830" s="9">
        <f t="shared" si="73"/>
        <v>41085.683333333334</v>
      </c>
      <c r="U830">
        <f t="shared" si="74"/>
        <v>2012</v>
      </c>
    </row>
    <row r="831" spans="1:21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70"/>
        <v>104</v>
      </c>
      <c r="P831">
        <f t="shared" si="71"/>
        <v>32.5</v>
      </c>
      <c r="Q831" s="12" t="s">
        <v>8323</v>
      </c>
      <c r="R831" t="s">
        <v>8324</v>
      </c>
      <c r="S831" s="10">
        <f t="shared" si="72"/>
        <v>42504.801388888889</v>
      </c>
      <c r="T831" s="9">
        <f t="shared" si="73"/>
        <v>42564.801388888889</v>
      </c>
      <c r="U831">
        <f t="shared" si="74"/>
        <v>2016</v>
      </c>
    </row>
    <row r="832" spans="1:21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70"/>
        <v>108</v>
      </c>
      <c r="P832">
        <f t="shared" si="71"/>
        <v>60.656300000000002</v>
      </c>
      <c r="Q832" s="12" t="s">
        <v>8323</v>
      </c>
      <c r="R832" t="s">
        <v>8324</v>
      </c>
      <c r="S832" s="10">
        <f t="shared" si="72"/>
        <v>41325.525752314818</v>
      </c>
      <c r="T832" s="9">
        <f t="shared" si="73"/>
        <v>41355.484085648146</v>
      </c>
      <c r="U832">
        <f t="shared" si="74"/>
        <v>2013</v>
      </c>
    </row>
    <row r="833" spans="1:21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70"/>
        <v>233</v>
      </c>
      <c r="P833">
        <f t="shared" si="71"/>
        <v>175</v>
      </c>
      <c r="Q833" s="12" t="s">
        <v>8323</v>
      </c>
      <c r="R833" t="s">
        <v>8324</v>
      </c>
      <c r="S833" s="10">
        <f t="shared" si="72"/>
        <v>40996.646921296298</v>
      </c>
      <c r="T833" s="9">
        <f t="shared" si="73"/>
        <v>41026.646921296298</v>
      </c>
      <c r="U833">
        <f t="shared" si="74"/>
        <v>2012</v>
      </c>
    </row>
    <row r="834" spans="1:21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70"/>
        <v>101</v>
      </c>
      <c r="P834">
        <f t="shared" si="71"/>
        <v>97.993899999999996</v>
      </c>
      <c r="Q834" s="12" t="s">
        <v>8323</v>
      </c>
      <c r="R834" t="s">
        <v>8324</v>
      </c>
      <c r="S834" s="10">
        <f t="shared" si="72"/>
        <v>40869.675173611111</v>
      </c>
      <c r="T834" s="9">
        <f t="shared" si="73"/>
        <v>40929.342361111114</v>
      </c>
      <c r="U834">
        <f t="shared" si="74"/>
        <v>2011</v>
      </c>
    </row>
    <row r="835" spans="1:21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75">ROUND(E835/D835*100,0)</f>
        <v>102</v>
      </c>
      <c r="P835">
        <f t="shared" ref="P835:P898" si="76">IFERROR(ROUND(E835/L835,4),"no backers")</f>
        <v>148.78049999999999</v>
      </c>
      <c r="Q835" s="12" t="s">
        <v>8323</v>
      </c>
      <c r="R835" t="s">
        <v>8324</v>
      </c>
      <c r="S835" s="10">
        <f t="shared" ref="S835:S898" si="77">(((J835/60)/60)/24)+DATE(1970,1,1)</f>
        <v>41718.878182870372</v>
      </c>
      <c r="T835" s="9">
        <f t="shared" ref="T835:T898" si="78">(((I835/60)/60)/24)+DATE(1970,1,1)</f>
        <v>41748.878182870372</v>
      </c>
      <c r="U835">
        <f t="shared" ref="U835:U898" si="79">YEAR(S835)</f>
        <v>2014</v>
      </c>
    </row>
    <row r="836" spans="1:21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75"/>
        <v>131</v>
      </c>
      <c r="P836">
        <f t="shared" si="76"/>
        <v>96.08</v>
      </c>
      <c r="Q836" s="12" t="s">
        <v>8323</v>
      </c>
      <c r="R836" t="s">
        <v>8324</v>
      </c>
      <c r="S836" s="10">
        <f t="shared" si="77"/>
        <v>41422.822824074072</v>
      </c>
      <c r="T836" s="9">
        <f t="shared" si="78"/>
        <v>41456.165972222225</v>
      </c>
      <c r="U836">
        <f t="shared" si="79"/>
        <v>2013</v>
      </c>
    </row>
    <row r="837" spans="1:21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75"/>
        <v>117</v>
      </c>
      <c r="P837">
        <f t="shared" si="76"/>
        <v>58.625</v>
      </c>
      <c r="Q837" s="12" t="s">
        <v>8323</v>
      </c>
      <c r="R837" t="s">
        <v>8324</v>
      </c>
      <c r="S837" s="10">
        <f t="shared" si="77"/>
        <v>41005.45784722222</v>
      </c>
      <c r="T837" s="9">
        <f t="shared" si="78"/>
        <v>41048.125</v>
      </c>
      <c r="U837">
        <f t="shared" si="79"/>
        <v>2012</v>
      </c>
    </row>
    <row r="838" spans="1:21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75"/>
        <v>101</v>
      </c>
      <c r="P838">
        <f t="shared" si="76"/>
        <v>109.70699999999999</v>
      </c>
      <c r="Q838" s="12" t="s">
        <v>8323</v>
      </c>
      <c r="R838" t="s">
        <v>8324</v>
      </c>
      <c r="S838" s="10">
        <f t="shared" si="77"/>
        <v>41524.056921296295</v>
      </c>
      <c r="T838" s="9">
        <f t="shared" si="78"/>
        <v>41554.056921296295</v>
      </c>
      <c r="U838">
        <f t="shared" si="79"/>
        <v>2013</v>
      </c>
    </row>
    <row r="839" spans="1:21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75"/>
        <v>122</v>
      </c>
      <c r="P839">
        <f t="shared" si="76"/>
        <v>49.112900000000003</v>
      </c>
      <c r="Q839" s="12" t="s">
        <v>8323</v>
      </c>
      <c r="R839" t="s">
        <v>8324</v>
      </c>
      <c r="S839" s="10">
        <f t="shared" si="77"/>
        <v>41730.998402777775</v>
      </c>
      <c r="T839" s="9">
        <f t="shared" si="78"/>
        <v>41760.998402777775</v>
      </c>
      <c r="U839">
        <f t="shared" si="79"/>
        <v>2014</v>
      </c>
    </row>
    <row r="840" spans="1:21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75"/>
        <v>145</v>
      </c>
      <c r="P840">
        <f t="shared" si="76"/>
        <v>47.6721</v>
      </c>
      <c r="Q840" s="12" t="s">
        <v>8323</v>
      </c>
      <c r="R840" t="s">
        <v>8324</v>
      </c>
      <c r="S840" s="10">
        <f t="shared" si="77"/>
        <v>40895.897974537038</v>
      </c>
      <c r="T840" s="9">
        <f t="shared" si="78"/>
        <v>40925.897974537038</v>
      </c>
      <c r="U840">
        <f t="shared" si="79"/>
        <v>2011</v>
      </c>
    </row>
    <row r="841" spans="1:21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75"/>
        <v>117</v>
      </c>
      <c r="P841">
        <f t="shared" si="76"/>
        <v>60.7378</v>
      </c>
      <c r="Q841" s="12" t="s">
        <v>8323</v>
      </c>
      <c r="R841" t="s">
        <v>8324</v>
      </c>
      <c r="S841" s="10">
        <f t="shared" si="77"/>
        <v>41144.763379629629</v>
      </c>
      <c r="T841" s="9">
        <f t="shared" si="78"/>
        <v>41174.763379629629</v>
      </c>
      <c r="U841">
        <f t="shared" si="79"/>
        <v>2012</v>
      </c>
    </row>
    <row r="842" spans="1:21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75"/>
        <v>120</v>
      </c>
      <c r="P842">
        <f t="shared" si="76"/>
        <v>63.377200000000002</v>
      </c>
      <c r="Q842" s="12" t="s">
        <v>8323</v>
      </c>
      <c r="R842" t="s">
        <v>8325</v>
      </c>
      <c r="S842" s="10">
        <f t="shared" si="77"/>
        <v>42607.226701388892</v>
      </c>
      <c r="T842" s="9">
        <f t="shared" si="78"/>
        <v>42637.226701388892</v>
      </c>
      <c r="U842">
        <f t="shared" si="79"/>
        <v>2016</v>
      </c>
    </row>
    <row r="843" spans="1:21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75"/>
        <v>101</v>
      </c>
      <c r="P843">
        <f t="shared" si="76"/>
        <v>53.893599999999999</v>
      </c>
      <c r="Q843" s="12" t="s">
        <v>8323</v>
      </c>
      <c r="R843" t="s">
        <v>8325</v>
      </c>
      <c r="S843" s="10">
        <f t="shared" si="77"/>
        <v>41923.838692129626</v>
      </c>
      <c r="T843" s="9">
        <f t="shared" si="78"/>
        <v>41953.88035879629</v>
      </c>
      <c r="U843">
        <f t="shared" si="79"/>
        <v>2014</v>
      </c>
    </row>
    <row r="844" spans="1:21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75"/>
        <v>104</v>
      </c>
      <c r="P844">
        <f t="shared" si="76"/>
        <v>66.871799999999993</v>
      </c>
      <c r="Q844" s="12" t="s">
        <v>8323</v>
      </c>
      <c r="R844" t="s">
        <v>8325</v>
      </c>
      <c r="S844" s="10">
        <f t="shared" si="77"/>
        <v>41526.592395833337</v>
      </c>
      <c r="T844" s="9">
        <f t="shared" si="78"/>
        <v>41561.165972222225</v>
      </c>
      <c r="U844">
        <f t="shared" si="79"/>
        <v>2013</v>
      </c>
    </row>
    <row r="845" spans="1:21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75"/>
        <v>267</v>
      </c>
      <c r="P845">
        <f t="shared" si="76"/>
        <v>63.102400000000003</v>
      </c>
      <c r="Q845" s="12" t="s">
        <v>8323</v>
      </c>
      <c r="R845" t="s">
        <v>8325</v>
      </c>
      <c r="S845" s="10">
        <f t="shared" si="77"/>
        <v>42695.257870370369</v>
      </c>
      <c r="T845" s="9">
        <f t="shared" si="78"/>
        <v>42712.333333333328</v>
      </c>
      <c r="U845">
        <f t="shared" si="79"/>
        <v>2016</v>
      </c>
    </row>
    <row r="846" spans="1:21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75"/>
        <v>194</v>
      </c>
      <c r="P846">
        <f t="shared" si="76"/>
        <v>36.628900000000002</v>
      </c>
      <c r="Q846" s="12" t="s">
        <v>8323</v>
      </c>
      <c r="R846" t="s">
        <v>8325</v>
      </c>
      <c r="S846" s="10">
        <f t="shared" si="77"/>
        <v>41905.684629629628</v>
      </c>
      <c r="T846" s="9">
        <f t="shared" si="78"/>
        <v>41944.207638888889</v>
      </c>
      <c r="U846">
        <f t="shared" si="79"/>
        <v>2014</v>
      </c>
    </row>
    <row r="847" spans="1:21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75"/>
        <v>120</v>
      </c>
      <c r="P847">
        <f t="shared" si="76"/>
        <v>34.005699999999997</v>
      </c>
      <c r="Q847" s="12" t="s">
        <v>8323</v>
      </c>
      <c r="R847" t="s">
        <v>8325</v>
      </c>
      <c r="S847" s="10">
        <f t="shared" si="77"/>
        <v>42578.205972222218</v>
      </c>
      <c r="T847" s="9">
        <f t="shared" si="78"/>
        <v>42618.165972222225</v>
      </c>
      <c r="U847">
        <f t="shared" si="79"/>
        <v>2016</v>
      </c>
    </row>
    <row r="848" spans="1:21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75"/>
        <v>122</v>
      </c>
      <c r="P848">
        <f t="shared" si="76"/>
        <v>28.5534</v>
      </c>
      <c r="Q848" s="12" t="s">
        <v>8323</v>
      </c>
      <c r="R848" t="s">
        <v>8325</v>
      </c>
      <c r="S848" s="10">
        <f t="shared" si="77"/>
        <v>41694.391840277778</v>
      </c>
      <c r="T848" s="9">
        <f t="shared" si="78"/>
        <v>41708.583333333336</v>
      </c>
      <c r="U848">
        <f t="shared" si="79"/>
        <v>2014</v>
      </c>
    </row>
    <row r="849" spans="1:21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75"/>
        <v>100</v>
      </c>
      <c r="P849">
        <f t="shared" si="76"/>
        <v>10</v>
      </c>
      <c r="Q849" s="12" t="s">
        <v>8323</v>
      </c>
      <c r="R849" t="s">
        <v>8325</v>
      </c>
      <c r="S849" s="10">
        <f t="shared" si="77"/>
        <v>42165.79833333334</v>
      </c>
      <c r="T849" s="9">
        <f t="shared" si="78"/>
        <v>42195.79833333334</v>
      </c>
      <c r="U849">
        <f t="shared" si="79"/>
        <v>2015</v>
      </c>
    </row>
    <row r="850" spans="1:21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75"/>
        <v>100</v>
      </c>
      <c r="P850">
        <f t="shared" si="76"/>
        <v>18.75</v>
      </c>
      <c r="Q850" s="12" t="s">
        <v>8323</v>
      </c>
      <c r="R850" t="s">
        <v>8325</v>
      </c>
      <c r="S850" s="10">
        <f t="shared" si="77"/>
        <v>42078.792048611111</v>
      </c>
      <c r="T850" s="9">
        <f t="shared" si="78"/>
        <v>42108.792048611111</v>
      </c>
      <c r="U850">
        <f t="shared" si="79"/>
        <v>2015</v>
      </c>
    </row>
    <row r="851" spans="1:21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75"/>
        <v>120</v>
      </c>
      <c r="P851">
        <f t="shared" si="76"/>
        <v>41.704300000000003</v>
      </c>
      <c r="Q851" s="12" t="s">
        <v>8323</v>
      </c>
      <c r="R851" t="s">
        <v>8325</v>
      </c>
      <c r="S851" s="10">
        <f t="shared" si="77"/>
        <v>42051.148888888885</v>
      </c>
      <c r="T851" s="9">
        <f t="shared" si="78"/>
        <v>42079.107222222221</v>
      </c>
      <c r="U851">
        <f t="shared" si="79"/>
        <v>2015</v>
      </c>
    </row>
    <row r="852" spans="1:21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75"/>
        <v>155</v>
      </c>
      <c r="P852">
        <f t="shared" si="76"/>
        <v>46.669199999999996</v>
      </c>
      <c r="Q852" s="12" t="s">
        <v>8323</v>
      </c>
      <c r="R852" t="s">
        <v>8325</v>
      </c>
      <c r="S852" s="10">
        <f t="shared" si="77"/>
        <v>42452.827743055561</v>
      </c>
      <c r="T852" s="9">
        <f t="shared" si="78"/>
        <v>42485.207638888889</v>
      </c>
      <c r="U852">
        <f t="shared" si="79"/>
        <v>2016</v>
      </c>
    </row>
    <row r="853" spans="1:21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75"/>
        <v>130</v>
      </c>
      <c r="P853">
        <f t="shared" si="76"/>
        <v>37.2714</v>
      </c>
      <c r="Q853" s="12" t="s">
        <v>8323</v>
      </c>
      <c r="R853" t="s">
        <v>8325</v>
      </c>
      <c r="S853" s="10">
        <f t="shared" si="77"/>
        <v>42522.880243055552</v>
      </c>
      <c r="T853" s="9">
        <f t="shared" si="78"/>
        <v>42582.822916666672</v>
      </c>
      <c r="U853">
        <f t="shared" si="79"/>
        <v>2016</v>
      </c>
    </row>
    <row r="854" spans="1:21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75"/>
        <v>105</v>
      </c>
      <c r="P854">
        <f t="shared" si="76"/>
        <v>59.258099999999999</v>
      </c>
      <c r="Q854" s="12" t="s">
        <v>8323</v>
      </c>
      <c r="R854" t="s">
        <v>8325</v>
      </c>
      <c r="S854" s="10">
        <f t="shared" si="77"/>
        <v>42656.805497685185</v>
      </c>
      <c r="T854" s="9">
        <f t="shared" si="78"/>
        <v>42667.875</v>
      </c>
      <c r="U854">
        <f t="shared" si="79"/>
        <v>2016</v>
      </c>
    </row>
    <row r="855" spans="1:21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75"/>
        <v>100</v>
      </c>
      <c r="P855">
        <f t="shared" si="76"/>
        <v>30</v>
      </c>
      <c r="Q855" s="12" t="s">
        <v>8323</v>
      </c>
      <c r="R855" t="s">
        <v>8325</v>
      </c>
      <c r="S855" s="10">
        <f t="shared" si="77"/>
        <v>42021.832280092596</v>
      </c>
      <c r="T855" s="9">
        <f t="shared" si="78"/>
        <v>42051.832280092596</v>
      </c>
      <c r="U855">
        <f t="shared" si="79"/>
        <v>2015</v>
      </c>
    </row>
    <row r="856" spans="1:21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75"/>
        <v>118</v>
      </c>
      <c r="P856">
        <f t="shared" si="76"/>
        <v>65.862300000000005</v>
      </c>
      <c r="Q856" s="12" t="s">
        <v>8323</v>
      </c>
      <c r="R856" t="s">
        <v>8325</v>
      </c>
      <c r="S856" s="10">
        <f t="shared" si="77"/>
        <v>42702.212337962963</v>
      </c>
      <c r="T856" s="9">
        <f t="shared" si="78"/>
        <v>42732.212337962963</v>
      </c>
      <c r="U856">
        <f t="shared" si="79"/>
        <v>2016</v>
      </c>
    </row>
    <row r="857" spans="1:21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75"/>
        <v>103</v>
      </c>
      <c r="P857">
        <f t="shared" si="76"/>
        <v>31.914899999999999</v>
      </c>
      <c r="Q857" s="12" t="s">
        <v>8323</v>
      </c>
      <c r="R857" t="s">
        <v>8325</v>
      </c>
      <c r="S857" s="10">
        <f t="shared" si="77"/>
        <v>42545.125196759262</v>
      </c>
      <c r="T857" s="9">
        <f t="shared" si="78"/>
        <v>42575.125196759262</v>
      </c>
      <c r="U857">
        <f t="shared" si="79"/>
        <v>2016</v>
      </c>
    </row>
    <row r="858" spans="1:21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75"/>
        <v>218</v>
      </c>
      <c r="P858">
        <f t="shared" si="76"/>
        <v>19.464300000000001</v>
      </c>
      <c r="Q858" s="12" t="s">
        <v>8323</v>
      </c>
      <c r="R858" t="s">
        <v>8325</v>
      </c>
      <c r="S858" s="10">
        <f t="shared" si="77"/>
        <v>42609.311990740738</v>
      </c>
      <c r="T858" s="9">
        <f t="shared" si="78"/>
        <v>42668.791666666672</v>
      </c>
      <c r="U858">
        <f t="shared" si="79"/>
        <v>2016</v>
      </c>
    </row>
    <row r="859" spans="1:21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75"/>
        <v>100</v>
      </c>
      <c r="P859">
        <f t="shared" si="76"/>
        <v>50</v>
      </c>
      <c r="Q859" s="12" t="s">
        <v>8323</v>
      </c>
      <c r="R859" t="s">
        <v>8325</v>
      </c>
      <c r="S859" s="10">
        <f t="shared" si="77"/>
        <v>42291.581377314811</v>
      </c>
      <c r="T859" s="9">
        <f t="shared" si="78"/>
        <v>42333.623043981483</v>
      </c>
      <c r="U859">
        <f t="shared" si="79"/>
        <v>2015</v>
      </c>
    </row>
    <row r="860" spans="1:21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75"/>
        <v>144</v>
      </c>
      <c r="P860">
        <f t="shared" si="76"/>
        <v>22.7378</v>
      </c>
      <c r="Q860" s="12" t="s">
        <v>8323</v>
      </c>
      <c r="R860" t="s">
        <v>8325</v>
      </c>
      <c r="S860" s="10">
        <f t="shared" si="77"/>
        <v>42079.745578703703</v>
      </c>
      <c r="T860" s="9">
        <f t="shared" si="78"/>
        <v>42109.957638888889</v>
      </c>
      <c r="U860">
        <f t="shared" si="79"/>
        <v>2015</v>
      </c>
    </row>
    <row r="861" spans="1:21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75"/>
        <v>105</v>
      </c>
      <c r="P861">
        <f t="shared" si="76"/>
        <v>42.724499999999999</v>
      </c>
      <c r="Q861" s="12" t="s">
        <v>8323</v>
      </c>
      <c r="R861" t="s">
        <v>8325</v>
      </c>
      <c r="S861" s="10">
        <f t="shared" si="77"/>
        <v>42128.820231481484</v>
      </c>
      <c r="T861" s="9">
        <f t="shared" si="78"/>
        <v>42159</v>
      </c>
      <c r="U861">
        <f t="shared" si="79"/>
        <v>2015</v>
      </c>
    </row>
    <row r="862" spans="1:21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75"/>
        <v>18</v>
      </c>
      <c r="P862">
        <f t="shared" si="76"/>
        <v>52.916699999999999</v>
      </c>
      <c r="Q862" s="12" t="s">
        <v>8323</v>
      </c>
      <c r="R862" t="s">
        <v>8326</v>
      </c>
      <c r="S862" s="10">
        <f t="shared" si="77"/>
        <v>41570.482789351852</v>
      </c>
      <c r="T862" s="9">
        <f t="shared" si="78"/>
        <v>41600.524456018517</v>
      </c>
      <c r="U862">
        <f t="shared" si="79"/>
        <v>2013</v>
      </c>
    </row>
    <row r="863" spans="1:21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75"/>
        <v>2</v>
      </c>
      <c r="P863">
        <f t="shared" si="76"/>
        <v>50.5</v>
      </c>
      <c r="Q863" s="12" t="s">
        <v>8323</v>
      </c>
      <c r="R863" t="s">
        <v>8326</v>
      </c>
      <c r="S863" s="10">
        <f t="shared" si="77"/>
        <v>42599.965324074074</v>
      </c>
      <c r="T863" s="9">
        <f t="shared" si="78"/>
        <v>42629.965324074074</v>
      </c>
      <c r="U863">
        <f t="shared" si="79"/>
        <v>2016</v>
      </c>
    </row>
    <row r="864" spans="1:21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75"/>
        <v>0</v>
      </c>
      <c r="P864">
        <f t="shared" si="76"/>
        <v>42.5</v>
      </c>
      <c r="Q864" s="12" t="s">
        <v>8323</v>
      </c>
      <c r="R864" t="s">
        <v>8326</v>
      </c>
      <c r="S864" s="10">
        <f t="shared" si="77"/>
        <v>41559.5549537037</v>
      </c>
      <c r="T864" s="9">
        <f t="shared" si="78"/>
        <v>41589.596620370372</v>
      </c>
      <c r="U864">
        <f t="shared" si="79"/>
        <v>2013</v>
      </c>
    </row>
    <row r="865" spans="1:21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75"/>
        <v>5</v>
      </c>
      <c r="P865">
        <f t="shared" si="76"/>
        <v>18</v>
      </c>
      <c r="Q865" s="12" t="s">
        <v>8323</v>
      </c>
      <c r="R865" t="s">
        <v>8326</v>
      </c>
      <c r="S865" s="10">
        <f t="shared" si="77"/>
        <v>40921.117662037039</v>
      </c>
      <c r="T865" s="9">
        <f t="shared" si="78"/>
        <v>40951.117662037039</v>
      </c>
      <c r="U865">
        <f t="shared" si="79"/>
        <v>2012</v>
      </c>
    </row>
    <row r="866" spans="1:21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75"/>
        <v>42</v>
      </c>
      <c r="P866">
        <f t="shared" si="76"/>
        <v>34.177199999999999</v>
      </c>
      <c r="Q866" s="12" t="s">
        <v>8323</v>
      </c>
      <c r="R866" t="s">
        <v>8326</v>
      </c>
      <c r="S866" s="10">
        <f t="shared" si="77"/>
        <v>41541.106921296298</v>
      </c>
      <c r="T866" s="9">
        <f t="shared" si="78"/>
        <v>41563.415972222225</v>
      </c>
      <c r="U866">
        <f t="shared" si="79"/>
        <v>2013</v>
      </c>
    </row>
    <row r="867" spans="1:21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75"/>
        <v>2</v>
      </c>
      <c r="P867">
        <f t="shared" si="76"/>
        <v>22.5</v>
      </c>
      <c r="Q867" s="12" t="s">
        <v>8323</v>
      </c>
      <c r="R867" t="s">
        <v>8326</v>
      </c>
      <c r="S867" s="10">
        <f t="shared" si="77"/>
        <v>41230.77311342593</v>
      </c>
      <c r="T867" s="9">
        <f t="shared" si="78"/>
        <v>41290.77311342593</v>
      </c>
      <c r="U867">
        <f t="shared" si="79"/>
        <v>2012</v>
      </c>
    </row>
    <row r="868" spans="1:21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75"/>
        <v>18</v>
      </c>
      <c r="P868">
        <f t="shared" si="76"/>
        <v>58.181800000000003</v>
      </c>
      <c r="Q868" s="12" t="s">
        <v>8323</v>
      </c>
      <c r="R868" t="s">
        <v>8326</v>
      </c>
      <c r="S868" s="10">
        <f t="shared" si="77"/>
        <v>42025.637939814813</v>
      </c>
      <c r="T868" s="9">
        <f t="shared" si="78"/>
        <v>42063.631944444445</v>
      </c>
      <c r="U868">
        <f t="shared" si="79"/>
        <v>2015</v>
      </c>
    </row>
    <row r="869" spans="1:21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75"/>
        <v>24</v>
      </c>
      <c r="P869">
        <f t="shared" si="76"/>
        <v>109.1818</v>
      </c>
      <c r="Q869" s="12" t="s">
        <v>8323</v>
      </c>
      <c r="R869" t="s">
        <v>8326</v>
      </c>
      <c r="S869" s="10">
        <f t="shared" si="77"/>
        <v>40088.105393518519</v>
      </c>
      <c r="T869" s="9">
        <f t="shared" si="78"/>
        <v>40148.207638888889</v>
      </c>
      <c r="U869">
        <f t="shared" si="79"/>
        <v>2009</v>
      </c>
    </row>
    <row r="870" spans="1:21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75"/>
        <v>0</v>
      </c>
      <c r="P870">
        <f t="shared" si="76"/>
        <v>50</v>
      </c>
      <c r="Q870" s="12" t="s">
        <v>8323</v>
      </c>
      <c r="R870" t="s">
        <v>8326</v>
      </c>
      <c r="S870" s="10">
        <f t="shared" si="77"/>
        <v>41616.027754629627</v>
      </c>
      <c r="T870" s="9">
        <f t="shared" si="78"/>
        <v>41646.027754629627</v>
      </c>
      <c r="U870">
        <f t="shared" si="79"/>
        <v>2013</v>
      </c>
    </row>
    <row r="871" spans="1:21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75"/>
        <v>12</v>
      </c>
      <c r="P871">
        <f t="shared" si="76"/>
        <v>346.66669999999999</v>
      </c>
      <c r="Q871" s="12" t="s">
        <v>8323</v>
      </c>
      <c r="R871" t="s">
        <v>8326</v>
      </c>
      <c r="S871" s="10">
        <f t="shared" si="77"/>
        <v>41342.845567129632</v>
      </c>
      <c r="T871" s="9">
        <f t="shared" si="78"/>
        <v>41372.803900462961</v>
      </c>
      <c r="U871">
        <f t="shared" si="79"/>
        <v>2013</v>
      </c>
    </row>
    <row r="872" spans="1:21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75"/>
        <v>0</v>
      </c>
      <c r="P872">
        <f t="shared" si="76"/>
        <v>12.4</v>
      </c>
      <c r="Q872" s="12" t="s">
        <v>8323</v>
      </c>
      <c r="R872" t="s">
        <v>8326</v>
      </c>
      <c r="S872" s="10">
        <f t="shared" si="77"/>
        <v>41488.022256944445</v>
      </c>
      <c r="T872" s="9">
        <f t="shared" si="78"/>
        <v>41518.022256944445</v>
      </c>
      <c r="U872">
        <f t="shared" si="79"/>
        <v>2013</v>
      </c>
    </row>
    <row r="873" spans="1:21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75"/>
        <v>5</v>
      </c>
      <c r="P873">
        <f t="shared" si="76"/>
        <v>27.083300000000001</v>
      </c>
      <c r="Q873" s="12" t="s">
        <v>8323</v>
      </c>
      <c r="R873" t="s">
        <v>8326</v>
      </c>
      <c r="S873" s="10">
        <f t="shared" si="77"/>
        <v>41577.561284722222</v>
      </c>
      <c r="T873" s="9">
        <f t="shared" si="78"/>
        <v>41607.602951388886</v>
      </c>
      <c r="U873">
        <f t="shared" si="79"/>
        <v>2013</v>
      </c>
    </row>
    <row r="874" spans="1:21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75"/>
        <v>1</v>
      </c>
      <c r="P874">
        <f t="shared" si="76"/>
        <v>32.5</v>
      </c>
      <c r="Q874" s="12" t="s">
        <v>8323</v>
      </c>
      <c r="R874" t="s">
        <v>8326</v>
      </c>
      <c r="S874" s="10">
        <f t="shared" si="77"/>
        <v>40567.825543981482</v>
      </c>
      <c r="T874" s="9">
        <f t="shared" si="78"/>
        <v>40612.825543981482</v>
      </c>
      <c r="U874">
        <f t="shared" si="79"/>
        <v>2011</v>
      </c>
    </row>
    <row r="875" spans="1:21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75"/>
        <v>1</v>
      </c>
      <c r="P875">
        <f t="shared" si="76"/>
        <v>9</v>
      </c>
      <c r="Q875" s="12" t="s">
        <v>8323</v>
      </c>
      <c r="R875" t="s">
        <v>8326</v>
      </c>
      <c r="S875" s="10">
        <f t="shared" si="77"/>
        <v>41184.167129629634</v>
      </c>
      <c r="T875" s="9">
        <f t="shared" si="78"/>
        <v>41224.208796296298</v>
      </c>
      <c r="U875">
        <f t="shared" si="79"/>
        <v>2012</v>
      </c>
    </row>
    <row r="876" spans="1:21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75"/>
        <v>24</v>
      </c>
      <c r="P876">
        <f t="shared" si="76"/>
        <v>34.761899999999997</v>
      </c>
      <c r="Q876" s="12" t="s">
        <v>8323</v>
      </c>
      <c r="R876" t="s">
        <v>8326</v>
      </c>
      <c r="S876" s="10">
        <f t="shared" si="77"/>
        <v>41368.583726851852</v>
      </c>
      <c r="T876" s="9">
        <f t="shared" si="78"/>
        <v>41398.583726851852</v>
      </c>
      <c r="U876">
        <f t="shared" si="79"/>
        <v>2013</v>
      </c>
    </row>
    <row r="877" spans="1:21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75"/>
        <v>0</v>
      </c>
      <c r="P877" t="str">
        <f t="shared" si="76"/>
        <v>no backers</v>
      </c>
      <c r="Q877" s="12" t="s">
        <v>8323</v>
      </c>
      <c r="R877" t="s">
        <v>8326</v>
      </c>
      <c r="S877" s="10">
        <f t="shared" si="77"/>
        <v>42248.723738425921</v>
      </c>
      <c r="T877" s="9">
        <f t="shared" si="78"/>
        <v>42268.723738425921</v>
      </c>
      <c r="U877">
        <f t="shared" si="79"/>
        <v>2015</v>
      </c>
    </row>
    <row r="878" spans="1:21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75"/>
        <v>41</v>
      </c>
      <c r="P878">
        <f t="shared" si="76"/>
        <v>28.5778</v>
      </c>
      <c r="Q878" s="12" t="s">
        <v>8323</v>
      </c>
      <c r="R878" t="s">
        <v>8326</v>
      </c>
      <c r="S878" s="10">
        <f t="shared" si="77"/>
        <v>41276.496840277774</v>
      </c>
      <c r="T878" s="9">
        <f t="shared" si="78"/>
        <v>41309.496840277774</v>
      </c>
      <c r="U878">
        <f t="shared" si="79"/>
        <v>2013</v>
      </c>
    </row>
    <row r="879" spans="1:21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75"/>
        <v>68</v>
      </c>
      <c r="P879">
        <f t="shared" si="76"/>
        <v>46.586199999999998</v>
      </c>
      <c r="Q879" s="12" t="s">
        <v>8323</v>
      </c>
      <c r="R879" t="s">
        <v>8326</v>
      </c>
      <c r="S879" s="10">
        <f t="shared" si="77"/>
        <v>41597.788888888892</v>
      </c>
      <c r="T879" s="9">
        <f t="shared" si="78"/>
        <v>41627.788888888892</v>
      </c>
      <c r="U879">
        <f t="shared" si="79"/>
        <v>2013</v>
      </c>
    </row>
    <row r="880" spans="1:21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75"/>
        <v>1</v>
      </c>
      <c r="P880">
        <f t="shared" si="76"/>
        <v>32.5</v>
      </c>
      <c r="Q880" s="12" t="s">
        <v>8323</v>
      </c>
      <c r="R880" t="s">
        <v>8326</v>
      </c>
      <c r="S880" s="10">
        <f t="shared" si="77"/>
        <v>40505.232916666668</v>
      </c>
      <c r="T880" s="9">
        <f t="shared" si="78"/>
        <v>40535.232916666668</v>
      </c>
      <c r="U880">
        <f t="shared" si="79"/>
        <v>2010</v>
      </c>
    </row>
    <row r="881" spans="1:21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75"/>
        <v>31</v>
      </c>
      <c r="P881">
        <f t="shared" si="76"/>
        <v>21.466699999999999</v>
      </c>
      <c r="Q881" s="12" t="s">
        <v>8323</v>
      </c>
      <c r="R881" t="s">
        <v>8326</v>
      </c>
      <c r="S881" s="10">
        <f t="shared" si="77"/>
        <v>41037.829918981479</v>
      </c>
      <c r="T881" s="9">
        <f t="shared" si="78"/>
        <v>41058.829918981479</v>
      </c>
      <c r="U881">
        <f t="shared" si="79"/>
        <v>2012</v>
      </c>
    </row>
    <row r="882" spans="1:21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75"/>
        <v>3</v>
      </c>
      <c r="P882">
        <f t="shared" si="76"/>
        <v>14.125</v>
      </c>
      <c r="Q882" s="12" t="s">
        <v>8323</v>
      </c>
      <c r="R882" t="s">
        <v>8327</v>
      </c>
      <c r="S882" s="10">
        <f t="shared" si="77"/>
        <v>41179.32104166667</v>
      </c>
      <c r="T882" s="9">
        <f t="shared" si="78"/>
        <v>41212.32104166667</v>
      </c>
      <c r="U882">
        <f t="shared" si="79"/>
        <v>2012</v>
      </c>
    </row>
    <row r="883" spans="1:21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75"/>
        <v>1</v>
      </c>
      <c r="P883">
        <f t="shared" si="76"/>
        <v>30</v>
      </c>
      <c r="Q883" s="12" t="s">
        <v>8323</v>
      </c>
      <c r="R883" t="s">
        <v>8327</v>
      </c>
      <c r="S883" s="10">
        <f t="shared" si="77"/>
        <v>40877.25099537037</v>
      </c>
      <c r="T883" s="9">
        <f t="shared" si="78"/>
        <v>40922.25099537037</v>
      </c>
      <c r="U883">
        <f t="shared" si="79"/>
        <v>2011</v>
      </c>
    </row>
    <row r="884" spans="1:21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75"/>
        <v>20</v>
      </c>
      <c r="P884">
        <f t="shared" si="76"/>
        <v>21.571400000000001</v>
      </c>
      <c r="Q884" s="12" t="s">
        <v>8323</v>
      </c>
      <c r="R884" t="s">
        <v>8327</v>
      </c>
      <c r="S884" s="10">
        <f t="shared" si="77"/>
        <v>40759.860532407409</v>
      </c>
      <c r="T884" s="9">
        <f t="shared" si="78"/>
        <v>40792.860532407409</v>
      </c>
      <c r="U884">
        <f t="shared" si="79"/>
        <v>2011</v>
      </c>
    </row>
    <row r="885" spans="1:21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75"/>
        <v>40</v>
      </c>
      <c r="P885">
        <f t="shared" si="76"/>
        <v>83.375</v>
      </c>
      <c r="Q885" s="12" t="s">
        <v>8323</v>
      </c>
      <c r="R885" t="s">
        <v>8327</v>
      </c>
      <c r="S885" s="10">
        <f t="shared" si="77"/>
        <v>42371.935590277775</v>
      </c>
      <c r="T885" s="9">
        <f t="shared" si="78"/>
        <v>42431.935590277775</v>
      </c>
      <c r="U885">
        <f t="shared" si="79"/>
        <v>2016</v>
      </c>
    </row>
    <row r="886" spans="1:21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75"/>
        <v>1</v>
      </c>
      <c r="P886">
        <f t="shared" si="76"/>
        <v>10</v>
      </c>
      <c r="Q886" s="12" t="s">
        <v>8323</v>
      </c>
      <c r="R886" t="s">
        <v>8327</v>
      </c>
      <c r="S886" s="10">
        <f t="shared" si="77"/>
        <v>40981.802615740737</v>
      </c>
      <c r="T886" s="9">
        <f t="shared" si="78"/>
        <v>41041.104861111111</v>
      </c>
      <c r="U886">
        <f t="shared" si="79"/>
        <v>2012</v>
      </c>
    </row>
    <row r="887" spans="1:21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75"/>
        <v>75</v>
      </c>
      <c r="P887">
        <f t="shared" si="76"/>
        <v>35.714300000000001</v>
      </c>
      <c r="Q887" s="12" t="s">
        <v>8323</v>
      </c>
      <c r="R887" t="s">
        <v>8327</v>
      </c>
      <c r="S887" s="10">
        <f t="shared" si="77"/>
        <v>42713.941099537042</v>
      </c>
      <c r="T887" s="9">
        <f t="shared" si="78"/>
        <v>42734.941099537042</v>
      </c>
      <c r="U887">
        <f t="shared" si="79"/>
        <v>2016</v>
      </c>
    </row>
    <row r="888" spans="1:21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75"/>
        <v>41</v>
      </c>
      <c r="P888">
        <f t="shared" si="76"/>
        <v>29.285699999999999</v>
      </c>
      <c r="Q888" s="12" t="s">
        <v>8323</v>
      </c>
      <c r="R888" t="s">
        <v>8327</v>
      </c>
      <c r="S888" s="10">
        <f t="shared" si="77"/>
        <v>42603.870520833334</v>
      </c>
      <c r="T888" s="9">
        <f t="shared" si="78"/>
        <v>42628.870520833334</v>
      </c>
      <c r="U888">
        <f t="shared" si="79"/>
        <v>2016</v>
      </c>
    </row>
    <row r="889" spans="1:21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75"/>
        <v>0</v>
      </c>
      <c r="P889" t="str">
        <f t="shared" si="76"/>
        <v>no backers</v>
      </c>
      <c r="Q889" s="12" t="s">
        <v>8323</v>
      </c>
      <c r="R889" t="s">
        <v>8327</v>
      </c>
      <c r="S889" s="10">
        <f t="shared" si="77"/>
        <v>41026.958969907406</v>
      </c>
      <c r="T889" s="9">
        <f t="shared" si="78"/>
        <v>41056.958969907406</v>
      </c>
      <c r="U889">
        <f t="shared" si="79"/>
        <v>2012</v>
      </c>
    </row>
    <row r="890" spans="1:21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75"/>
        <v>7</v>
      </c>
      <c r="P890">
        <f t="shared" si="76"/>
        <v>18</v>
      </c>
      <c r="Q890" s="12" t="s">
        <v>8323</v>
      </c>
      <c r="R890" t="s">
        <v>8327</v>
      </c>
      <c r="S890" s="10">
        <f t="shared" si="77"/>
        <v>40751.753298611111</v>
      </c>
      <c r="T890" s="9">
        <f t="shared" si="78"/>
        <v>40787.25</v>
      </c>
      <c r="U890">
        <f t="shared" si="79"/>
        <v>2011</v>
      </c>
    </row>
    <row r="891" spans="1:21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75"/>
        <v>9</v>
      </c>
      <c r="P891">
        <f t="shared" si="76"/>
        <v>73.760000000000005</v>
      </c>
      <c r="Q891" s="12" t="s">
        <v>8323</v>
      </c>
      <c r="R891" t="s">
        <v>8327</v>
      </c>
      <c r="S891" s="10">
        <f t="shared" si="77"/>
        <v>41887.784062500003</v>
      </c>
      <c r="T891" s="9">
        <f t="shared" si="78"/>
        <v>41917.784062500003</v>
      </c>
      <c r="U891">
        <f t="shared" si="79"/>
        <v>2014</v>
      </c>
    </row>
    <row r="892" spans="1:21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75"/>
        <v>4</v>
      </c>
      <c r="P892">
        <f t="shared" si="76"/>
        <v>31.25</v>
      </c>
      <c r="Q892" s="12" t="s">
        <v>8323</v>
      </c>
      <c r="R892" t="s">
        <v>8327</v>
      </c>
      <c r="S892" s="10">
        <f t="shared" si="77"/>
        <v>41569.698831018519</v>
      </c>
      <c r="T892" s="9">
        <f t="shared" si="78"/>
        <v>41599.740497685183</v>
      </c>
      <c r="U892">
        <f t="shared" si="79"/>
        <v>2013</v>
      </c>
    </row>
    <row r="893" spans="1:21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75"/>
        <v>3</v>
      </c>
      <c r="P893">
        <f t="shared" si="76"/>
        <v>28.8889</v>
      </c>
      <c r="Q893" s="12" t="s">
        <v>8323</v>
      </c>
      <c r="R893" t="s">
        <v>8327</v>
      </c>
      <c r="S893" s="10">
        <f t="shared" si="77"/>
        <v>41842.031597222223</v>
      </c>
      <c r="T893" s="9">
        <f t="shared" si="78"/>
        <v>41872.031597222223</v>
      </c>
      <c r="U893">
        <f t="shared" si="79"/>
        <v>2014</v>
      </c>
    </row>
    <row r="894" spans="1:21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75"/>
        <v>41</v>
      </c>
      <c r="P894">
        <f t="shared" si="76"/>
        <v>143.8235</v>
      </c>
      <c r="Q894" s="12" t="s">
        <v>8323</v>
      </c>
      <c r="R894" t="s">
        <v>8327</v>
      </c>
      <c r="S894" s="10">
        <f t="shared" si="77"/>
        <v>40304.20003472222</v>
      </c>
      <c r="T894" s="9">
        <f t="shared" si="78"/>
        <v>40391.166666666664</v>
      </c>
      <c r="U894">
        <f t="shared" si="79"/>
        <v>2010</v>
      </c>
    </row>
    <row r="895" spans="1:21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75"/>
        <v>10</v>
      </c>
      <c r="P895">
        <f t="shared" si="76"/>
        <v>40</v>
      </c>
      <c r="Q895" s="12" t="s">
        <v>8323</v>
      </c>
      <c r="R895" t="s">
        <v>8327</v>
      </c>
      <c r="S895" s="10">
        <f t="shared" si="77"/>
        <v>42065.897719907407</v>
      </c>
      <c r="T895" s="9">
        <f t="shared" si="78"/>
        <v>42095.856053240743</v>
      </c>
      <c r="U895">
        <f t="shared" si="79"/>
        <v>2015</v>
      </c>
    </row>
    <row r="896" spans="1:21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75"/>
        <v>39</v>
      </c>
      <c r="P896">
        <f t="shared" si="76"/>
        <v>147.81129999999999</v>
      </c>
      <c r="Q896" s="12" t="s">
        <v>8323</v>
      </c>
      <c r="R896" t="s">
        <v>8327</v>
      </c>
      <c r="S896" s="10">
        <f t="shared" si="77"/>
        <v>42496.981597222228</v>
      </c>
      <c r="T896" s="9">
        <f t="shared" si="78"/>
        <v>42526.981597222228</v>
      </c>
      <c r="U896">
        <f t="shared" si="79"/>
        <v>2016</v>
      </c>
    </row>
    <row r="897" spans="1:21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75"/>
        <v>2</v>
      </c>
      <c r="P897">
        <f t="shared" si="76"/>
        <v>27.857099999999999</v>
      </c>
      <c r="Q897" s="12" t="s">
        <v>8323</v>
      </c>
      <c r="R897" t="s">
        <v>8327</v>
      </c>
      <c r="S897" s="10">
        <f t="shared" si="77"/>
        <v>40431.127650462964</v>
      </c>
      <c r="T897" s="9">
        <f t="shared" si="78"/>
        <v>40476.127650462964</v>
      </c>
      <c r="U897">
        <f t="shared" si="79"/>
        <v>2010</v>
      </c>
    </row>
    <row r="898" spans="1:21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75"/>
        <v>40</v>
      </c>
      <c r="P898">
        <f t="shared" si="76"/>
        <v>44.444400000000002</v>
      </c>
      <c r="Q898" s="12" t="s">
        <v>8323</v>
      </c>
      <c r="R898" t="s">
        <v>8327</v>
      </c>
      <c r="S898" s="10">
        <f t="shared" si="77"/>
        <v>42218.872986111113</v>
      </c>
      <c r="T898" s="9">
        <f t="shared" si="78"/>
        <v>42244.166666666672</v>
      </c>
      <c r="U898">
        <f t="shared" si="79"/>
        <v>2015</v>
      </c>
    </row>
    <row r="899" spans="1:21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80">ROUND(E899/D899*100,0)</f>
        <v>0</v>
      </c>
      <c r="P899" t="str">
        <f t="shared" ref="P899:P962" si="81">IFERROR(ROUND(E899/L899,4),"no backers")</f>
        <v>no backers</v>
      </c>
      <c r="Q899" s="12" t="s">
        <v>8323</v>
      </c>
      <c r="R899" t="s">
        <v>8327</v>
      </c>
      <c r="S899" s="10">
        <f t="shared" ref="S899:S962" si="82">(((J899/60)/60)/24)+DATE(1970,1,1)</f>
        <v>41211.688750000001</v>
      </c>
      <c r="T899" s="9">
        <f t="shared" ref="T899:T962" si="83">(((I899/60)/60)/24)+DATE(1970,1,1)</f>
        <v>41241.730416666665</v>
      </c>
      <c r="U899">
        <f t="shared" ref="U899:U962" si="84">YEAR(S899)</f>
        <v>2012</v>
      </c>
    </row>
    <row r="900" spans="1:21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80"/>
        <v>3</v>
      </c>
      <c r="P900">
        <f t="shared" si="81"/>
        <v>35</v>
      </c>
      <c r="Q900" s="12" t="s">
        <v>8323</v>
      </c>
      <c r="R900" t="s">
        <v>8327</v>
      </c>
      <c r="S900" s="10">
        <f t="shared" si="82"/>
        <v>40878.758217592593</v>
      </c>
      <c r="T900" s="9">
        <f t="shared" si="83"/>
        <v>40923.758217592593</v>
      </c>
      <c r="U900">
        <f t="shared" si="84"/>
        <v>2011</v>
      </c>
    </row>
    <row r="901" spans="1:21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80"/>
        <v>37</v>
      </c>
      <c r="P901">
        <f t="shared" si="81"/>
        <v>35</v>
      </c>
      <c r="Q901" s="12" t="s">
        <v>8323</v>
      </c>
      <c r="R901" t="s">
        <v>8327</v>
      </c>
      <c r="S901" s="10">
        <f t="shared" si="82"/>
        <v>40646.099097222221</v>
      </c>
      <c r="T901" s="9">
        <f t="shared" si="83"/>
        <v>40691.099097222221</v>
      </c>
      <c r="U901">
        <f t="shared" si="84"/>
        <v>2011</v>
      </c>
    </row>
    <row r="902" spans="1:21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80"/>
        <v>0</v>
      </c>
      <c r="P902">
        <f t="shared" si="81"/>
        <v>10.5</v>
      </c>
      <c r="Q902" s="12" t="s">
        <v>8323</v>
      </c>
      <c r="R902" t="s">
        <v>8326</v>
      </c>
      <c r="S902" s="10">
        <f t="shared" si="82"/>
        <v>42429.84956018519</v>
      </c>
      <c r="T902" s="9">
        <f t="shared" si="83"/>
        <v>42459.807893518519</v>
      </c>
      <c r="U902">
        <f t="shared" si="84"/>
        <v>2016</v>
      </c>
    </row>
    <row r="903" spans="1:21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80"/>
        <v>0</v>
      </c>
      <c r="P903" t="str">
        <f t="shared" si="81"/>
        <v>no backers</v>
      </c>
      <c r="Q903" s="12" t="s">
        <v>8323</v>
      </c>
      <c r="R903" t="s">
        <v>8326</v>
      </c>
      <c r="S903" s="10">
        <f t="shared" si="82"/>
        <v>40291.81150462963</v>
      </c>
      <c r="T903" s="9">
        <f t="shared" si="83"/>
        <v>40337.799305555556</v>
      </c>
      <c r="U903">
        <f t="shared" si="84"/>
        <v>2010</v>
      </c>
    </row>
    <row r="904" spans="1:21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80"/>
        <v>0</v>
      </c>
      <c r="P904">
        <f t="shared" si="81"/>
        <v>30</v>
      </c>
      <c r="Q904" s="12" t="s">
        <v>8323</v>
      </c>
      <c r="R904" t="s">
        <v>8326</v>
      </c>
      <c r="S904" s="10">
        <f t="shared" si="82"/>
        <v>41829.965532407405</v>
      </c>
      <c r="T904" s="9">
        <f t="shared" si="83"/>
        <v>41881.645833333336</v>
      </c>
      <c r="U904">
        <f t="shared" si="84"/>
        <v>2014</v>
      </c>
    </row>
    <row r="905" spans="1:21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80"/>
        <v>3</v>
      </c>
      <c r="P905">
        <f t="shared" si="81"/>
        <v>40</v>
      </c>
      <c r="Q905" s="12" t="s">
        <v>8323</v>
      </c>
      <c r="R905" t="s">
        <v>8326</v>
      </c>
      <c r="S905" s="10">
        <f t="shared" si="82"/>
        <v>41149.796064814815</v>
      </c>
      <c r="T905" s="9">
        <f t="shared" si="83"/>
        <v>41175.100694444445</v>
      </c>
      <c r="U905">
        <f t="shared" si="84"/>
        <v>2012</v>
      </c>
    </row>
    <row r="906" spans="1:21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80"/>
        <v>0</v>
      </c>
      <c r="P906">
        <f t="shared" si="81"/>
        <v>50.333300000000001</v>
      </c>
      <c r="Q906" s="12" t="s">
        <v>8323</v>
      </c>
      <c r="R906" t="s">
        <v>8326</v>
      </c>
      <c r="S906" s="10">
        <f t="shared" si="82"/>
        <v>42342.080289351856</v>
      </c>
      <c r="T906" s="9">
        <f t="shared" si="83"/>
        <v>42372.080289351856</v>
      </c>
      <c r="U906">
        <f t="shared" si="84"/>
        <v>2015</v>
      </c>
    </row>
    <row r="907" spans="1:21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80"/>
        <v>3</v>
      </c>
      <c r="P907">
        <f t="shared" si="81"/>
        <v>32.666699999999999</v>
      </c>
      <c r="Q907" s="12" t="s">
        <v>8323</v>
      </c>
      <c r="R907" t="s">
        <v>8326</v>
      </c>
      <c r="S907" s="10">
        <f t="shared" si="82"/>
        <v>40507.239884259259</v>
      </c>
      <c r="T907" s="9">
        <f t="shared" si="83"/>
        <v>40567.239884259259</v>
      </c>
      <c r="U907">
        <f t="shared" si="84"/>
        <v>2010</v>
      </c>
    </row>
    <row r="908" spans="1:21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80"/>
        <v>0</v>
      </c>
      <c r="P908" t="str">
        <f t="shared" si="81"/>
        <v>no backers</v>
      </c>
      <c r="Q908" s="12" t="s">
        <v>8323</v>
      </c>
      <c r="R908" t="s">
        <v>8326</v>
      </c>
      <c r="S908" s="10">
        <f t="shared" si="82"/>
        <v>41681.189699074072</v>
      </c>
      <c r="T908" s="9">
        <f t="shared" si="83"/>
        <v>41711.148032407407</v>
      </c>
      <c r="U908">
        <f t="shared" si="84"/>
        <v>2014</v>
      </c>
    </row>
    <row r="909" spans="1:21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80"/>
        <v>0</v>
      </c>
      <c r="P909" t="str">
        <f t="shared" si="81"/>
        <v>no backers</v>
      </c>
      <c r="Q909" s="12" t="s">
        <v>8323</v>
      </c>
      <c r="R909" t="s">
        <v>8326</v>
      </c>
      <c r="S909" s="10">
        <f t="shared" si="82"/>
        <v>40767.192395833335</v>
      </c>
      <c r="T909" s="9">
        <f t="shared" si="83"/>
        <v>40797.192395833335</v>
      </c>
      <c r="U909">
        <f t="shared" si="84"/>
        <v>2011</v>
      </c>
    </row>
    <row r="910" spans="1:21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80"/>
        <v>0</v>
      </c>
      <c r="P910" t="str">
        <f t="shared" si="81"/>
        <v>no backers</v>
      </c>
      <c r="Q910" s="12" t="s">
        <v>8323</v>
      </c>
      <c r="R910" t="s">
        <v>8326</v>
      </c>
      <c r="S910" s="10">
        <f t="shared" si="82"/>
        <v>40340.801562499997</v>
      </c>
      <c r="T910" s="9">
        <f t="shared" si="83"/>
        <v>40386.207638888889</v>
      </c>
      <c r="U910">
        <f t="shared" si="84"/>
        <v>2010</v>
      </c>
    </row>
    <row r="911" spans="1:21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80"/>
        <v>3</v>
      </c>
      <c r="P911">
        <f t="shared" si="81"/>
        <v>65</v>
      </c>
      <c r="Q911" s="12" t="s">
        <v>8323</v>
      </c>
      <c r="R911" t="s">
        <v>8326</v>
      </c>
      <c r="S911" s="10">
        <f t="shared" si="82"/>
        <v>41081.69027777778</v>
      </c>
      <c r="T911" s="9">
        <f t="shared" si="83"/>
        <v>41113.166666666664</v>
      </c>
      <c r="U911">
        <f t="shared" si="84"/>
        <v>2012</v>
      </c>
    </row>
    <row r="912" spans="1:21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80"/>
        <v>22</v>
      </c>
      <c r="P912">
        <f t="shared" si="81"/>
        <v>24.6</v>
      </c>
      <c r="Q912" s="12" t="s">
        <v>8323</v>
      </c>
      <c r="R912" t="s">
        <v>8326</v>
      </c>
      <c r="S912" s="10">
        <f t="shared" si="82"/>
        <v>42737.545358796298</v>
      </c>
      <c r="T912" s="9">
        <f t="shared" si="83"/>
        <v>42797.545358796298</v>
      </c>
      <c r="U912">
        <f t="shared" si="84"/>
        <v>2017</v>
      </c>
    </row>
    <row r="913" spans="1:21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80"/>
        <v>0</v>
      </c>
      <c r="P913" t="str">
        <f t="shared" si="81"/>
        <v>no backers</v>
      </c>
      <c r="Q913" s="12" t="s">
        <v>8323</v>
      </c>
      <c r="R913" t="s">
        <v>8326</v>
      </c>
      <c r="S913" s="10">
        <f t="shared" si="82"/>
        <v>41642.005150462966</v>
      </c>
      <c r="T913" s="9">
        <f t="shared" si="83"/>
        <v>41663.005150462966</v>
      </c>
      <c r="U913">
        <f t="shared" si="84"/>
        <v>2014</v>
      </c>
    </row>
    <row r="914" spans="1:21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80"/>
        <v>1</v>
      </c>
      <c r="P914">
        <f t="shared" si="81"/>
        <v>15</v>
      </c>
      <c r="Q914" s="12" t="s">
        <v>8323</v>
      </c>
      <c r="R914" t="s">
        <v>8326</v>
      </c>
      <c r="S914" s="10">
        <f t="shared" si="82"/>
        <v>41194.109340277777</v>
      </c>
      <c r="T914" s="9">
        <f t="shared" si="83"/>
        <v>41254.151006944441</v>
      </c>
      <c r="U914">
        <f t="shared" si="84"/>
        <v>2012</v>
      </c>
    </row>
    <row r="915" spans="1:21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80"/>
        <v>7</v>
      </c>
      <c r="P915">
        <f t="shared" si="81"/>
        <v>82.583299999999994</v>
      </c>
      <c r="Q915" s="12" t="s">
        <v>8323</v>
      </c>
      <c r="R915" t="s">
        <v>8326</v>
      </c>
      <c r="S915" s="10">
        <f t="shared" si="82"/>
        <v>41004.139108796298</v>
      </c>
      <c r="T915" s="9">
        <f t="shared" si="83"/>
        <v>41034.139108796298</v>
      </c>
      <c r="U915">
        <f t="shared" si="84"/>
        <v>2012</v>
      </c>
    </row>
    <row r="916" spans="1:21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80"/>
        <v>0</v>
      </c>
      <c r="P916" t="str">
        <f t="shared" si="81"/>
        <v>no backers</v>
      </c>
      <c r="Q916" s="12" t="s">
        <v>8323</v>
      </c>
      <c r="R916" t="s">
        <v>8326</v>
      </c>
      <c r="S916" s="10">
        <f t="shared" si="82"/>
        <v>41116.763275462967</v>
      </c>
      <c r="T916" s="9">
        <f t="shared" si="83"/>
        <v>41146.763275462967</v>
      </c>
      <c r="U916">
        <f t="shared" si="84"/>
        <v>2012</v>
      </c>
    </row>
    <row r="917" spans="1:21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80"/>
        <v>6</v>
      </c>
      <c r="P917">
        <f t="shared" si="81"/>
        <v>41.666699999999999</v>
      </c>
      <c r="Q917" s="12" t="s">
        <v>8323</v>
      </c>
      <c r="R917" t="s">
        <v>8326</v>
      </c>
      <c r="S917" s="10">
        <f t="shared" si="82"/>
        <v>40937.679560185185</v>
      </c>
      <c r="T917" s="9">
        <f t="shared" si="83"/>
        <v>40969.207638888889</v>
      </c>
      <c r="U917">
        <f t="shared" si="84"/>
        <v>2012</v>
      </c>
    </row>
    <row r="918" spans="1:21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80"/>
        <v>0</v>
      </c>
      <c r="P918" t="str">
        <f t="shared" si="81"/>
        <v>no backers</v>
      </c>
      <c r="Q918" s="12" t="s">
        <v>8323</v>
      </c>
      <c r="R918" t="s">
        <v>8326</v>
      </c>
      <c r="S918" s="10">
        <f t="shared" si="82"/>
        <v>40434.853402777779</v>
      </c>
      <c r="T918" s="9">
        <f t="shared" si="83"/>
        <v>40473.208333333336</v>
      </c>
      <c r="U918">
        <f t="shared" si="84"/>
        <v>2010</v>
      </c>
    </row>
    <row r="919" spans="1:21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80"/>
        <v>1</v>
      </c>
      <c r="P919">
        <f t="shared" si="81"/>
        <v>30</v>
      </c>
      <c r="Q919" s="12" t="s">
        <v>8323</v>
      </c>
      <c r="R919" t="s">
        <v>8326</v>
      </c>
      <c r="S919" s="10">
        <f t="shared" si="82"/>
        <v>41802.94363425926</v>
      </c>
      <c r="T919" s="9">
        <f t="shared" si="83"/>
        <v>41834.104166666664</v>
      </c>
      <c r="U919">
        <f t="shared" si="84"/>
        <v>2014</v>
      </c>
    </row>
    <row r="920" spans="1:21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80"/>
        <v>5</v>
      </c>
      <c r="P920">
        <f t="shared" si="81"/>
        <v>19.600000000000001</v>
      </c>
      <c r="Q920" s="12" t="s">
        <v>8323</v>
      </c>
      <c r="R920" t="s">
        <v>8326</v>
      </c>
      <c r="S920" s="10">
        <f t="shared" si="82"/>
        <v>41944.916215277779</v>
      </c>
      <c r="T920" s="9">
        <f t="shared" si="83"/>
        <v>41974.957881944443</v>
      </c>
      <c r="U920">
        <f t="shared" si="84"/>
        <v>2014</v>
      </c>
    </row>
    <row r="921" spans="1:21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80"/>
        <v>1</v>
      </c>
      <c r="P921">
        <f t="shared" si="81"/>
        <v>100</v>
      </c>
      <c r="Q921" s="12" t="s">
        <v>8323</v>
      </c>
      <c r="R921" t="s">
        <v>8326</v>
      </c>
      <c r="S921" s="10">
        <f t="shared" si="82"/>
        <v>41227.641724537039</v>
      </c>
      <c r="T921" s="9">
        <f t="shared" si="83"/>
        <v>41262.641724537039</v>
      </c>
      <c r="U921">
        <f t="shared" si="84"/>
        <v>2012</v>
      </c>
    </row>
    <row r="922" spans="1:21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80"/>
        <v>0</v>
      </c>
      <c r="P922" t="str">
        <f t="shared" si="81"/>
        <v>no backers</v>
      </c>
      <c r="Q922" s="12" t="s">
        <v>8323</v>
      </c>
      <c r="R922" t="s">
        <v>8326</v>
      </c>
      <c r="S922" s="10">
        <f t="shared" si="82"/>
        <v>41562.67155092593</v>
      </c>
      <c r="T922" s="9">
        <f t="shared" si="83"/>
        <v>41592.713217592594</v>
      </c>
      <c r="U922">
        <f t="shared" si="84"/>
        <v>2013</v>
      </c>
    </row>
    <row r="923" spans="1:21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80"/>
        <v>31</v>
      </c>
      <c r="P923">
        <f t="shared" si="81"/>
        <v>231.75</v>
      </c>
      <c r="Q923" s="12" t="s">
        <v>8323</v>
      </c>
      <c r="R923" t="s">
        <v>8326</v>
      </c>
      <c r="S923" s="10">
        <f t="shared" si="82"/>
        <v>40847.171018518515</v>
      </c>
      <c r="T923" s="9">
        <f t="shared" si="83"/>
        <v>40889.212685185186</v>
      </c>
      <c r="U923">
        <f t="shared" si="84"/>
        <v>2011</v>
      </c>
    </row>
    <row r="924" spans="1:21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80"/>
        <v>21</v>
      </c>
      <c r="P924">
        <f t="shared" si="81"/>
        <v>189.33330000000001</v>
      </c>
      <c r="Q924" s="12" t="s">
        <v>8323</v>
      </c>
      <c r="R924" t="s">
        <v>8326</v>
      </c>
      <c r="S924" s="10">
        <f t="shared" si="82"/>
        <v>41878.530011574076</v>
      </c>
      <c r="T924" s="9">
        <f t="shared" si="83"/>
        <v>41913.530011574076</v>
      </c>
      <c r="U924">
        <f t="shared" si="84"/>
        <v>2014</v>
      </c>
    </row>
    <row r="925" spans="1:21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80"/>
        <v>2</v>
      </c>
      <c r="P925">
        <f t="shared" si="81"/>
        <v>55</v>
      </c>
      <c r="Q925" s="12" t="s">
        <v>8323</v>
      </c>
      <c r="R925" t="s">
        <v>8326</v>
      </c>
      <c r="S925" s="10">
        <f t="shared" si="82"/>
        <v>41934.959756944445</v>
      </c>
      <c r="T925" s="9">
        <f t="shared" si="83"/>
        <v>41965.001423611116</v>
      </c>
      <c r="U925">
        <f t="shared" si="84"/>
        <v>2014</v>
      </c>
    </row>
    <row r="926" spans="1:21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80"/>
        <v>11</v>
      </c>
      <c r="P926">
        <f t="shared" si="81"/>
        <v>21.8</v>
      </c>
      <c r="Q926" s="12" t="s">
        <v>8323</v>
      </c>
      <c r="R926" t="s">
        <v>8326</v>
      </c>
      <c r="S926" s="10">
        <f t="shared" si="82"/>
        <v>41288.942928240744</v>
      </c>
      <c r="T926" s="9">
        <f t="shared" si="83"/>
        <v>41318.942928240744</v>
      </c>
      <c r="U926">
        <f t="shared" si="84"/>
        <v>2013</v>
      </c>
    </row>
    <row r="927" spans="1:21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80"/>
        <v>3</v>
      </c>
      <c r="P927">
        <f t="shared" si="81"/>
        <v>32</v>
      </c>
      <c r="Q927" s="12" t="s">
        <v>8323</v>
      </c>
      <c r="R927" t="s">
        <v>8326</v>
      </c>
      <c r="S927" s="10">
        <f t="shared" si="82"/>
        <v>41575.880914351852</v>
      </c>
      <c r="T927" s="9">
        <f t="shared" si="83"/>
        <v>41605.922581018516</v>
      </c>
      <c r="U927">
        <f t="shared" si="84"/>
        <v>2013</v>
      </c>
    </row>
    <row r="928" spans="1:21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80"/>
        <v>0</v>
      </c>
      <c r="P928" t="str">
        <f t="shared" si="81"/>
        <v>no backers</v>
      </c>
      <c r="Q928" s="12" t="s">
        <v>8323</v>
      </c>
      <c r="R928" t="s">
        <v>8326</v>
      </c>
      <c r="S928" s="10">
        <f t="shared" si="82"/>
        <v>40338.02002314815</v>
      </c>
      <c r="T928" s="9">
        <f t="shared" si="83"/>
        <v>40367.944444444445</v>
      </c>
      <c r="U928">
        <f t="shared" si="84"/>
        <v>2010</v>
      </c>
    </row>
    <row r="929" spans="1:21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80"/>
        <v>0</v>
      </c>
      <c r="P929" t="str">
        <f t="shared" si="81"/>
        <v>no backers</v>
      </c>
      <c r="Q929" s="12" t="s">
        <v>8323</v>
      </c>
      <c r="R929" t="s">
        <v>8326</v>
      </c>
      <c r="S929" s="10">
        <f t="shared" si="82"/>
        <v>41013.822858796295</v>
      </c>
      <c r="T929" s="9">
        <f t="shared" si="83"/>
        <v>41043.822858796295</v>
      </c>
      <c r="U929">
        <f t="shared" si="84"/>
        <v>2012</v>
      </c>
    </row>
    <row r="930" spans="1:21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80"/>
        <v>11</v>
      </c>
      <c r="P930">
        <f t="shared" si="81"/>
        <v>56.25</v>
      </c>
      <c r="Q930" s="12" t="s">
        <v>8323</v>
      </c>
      <c r="R930" t="s">
        <v>8326</v>
      </c>
      <c r="S930" s="10">
        <f t="shared" si="82"/>
        <v>41180.86241898148</v>
      </c>
      <c r="T930" s="9">
        <f t="shared" si="83"/>
        <v>41231</v>
      </c>
      <c r="U930">
        <f t="shared" si="84"/>
        <v>2012</v>
      </c>
    </row>
    <row r="931" spans="1:21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80"/>
        <v>0</v>
      </c>
      <c r="P931" t="str">
        <f t="shared" si="81"/>
        <v>no backers</v>
      </c>
      <c r="Q931" s="12" t="s">
        <v>8323</v>
      </c>
      <c r="R931" t="s">
        <v>8326</v>
      </c>
      <c r="S931" s="10">
        <f t="shared" si="82"/>
        <v>40978.238067129627</v>
      </c>
      <c r="T931" s="9">
        <f t="shared" si="83"/>
        <v>41008.196400462963</v>
      </c>
      <c r="U931">
        <f t="shared" si="84"/>
        <v>2012</v>
      </c>
    </row>
    <row r="932" spans="1:21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80"/>
        <v>38</v>
      </c>
      <c r="P932">
        <f t="shared" si="81"/>
        <v>69</v>
      </c>
      <c r="Q932" s="12" t="s">
        <v>8323</v>
      </c>
      <c r="R932" t="s">
        <v>8326</v>
      </c>
      <c r="S932" s="10">
        <f t="shared" si="82"/>
        <v>40312.915578703702</v>
      </c>
      <c r="T932" s="9">
        <f t="shared" si="83"/>
        <v>40354.897222222222</v>
      </c>
      <c r="U932">
        <f t="shared" si="84"/>
        <v>2010</v>
      </c>
    </row>
    <row r="933" spans="1:21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80"/>
        <v>7</v>
      </c>
      <c r="P933">
        <f t="shared" si="81"/>
        <v>18.714300000000001</v>
      </c>
      <c r="Q933" s="12" t="s">
        <v>8323</v>
      </c>
      <c r="R933" t="s">
        <v>8326</v>
      </c>
      <c r="S933" s="10">
        <f t="shared" si="82"/>
        <v>41680.359976851854</v>
      </c>
      <c r="T933" s="9">
        <f t="shared" si="83"/>
        <v>41714.916666666664</v>
      </c>
      <c r="U933">
        <f t="shared" si="84"/>
        <v>2014</v>
      </c>
    </row>
    <row r="934" spans="1:21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80"/>
        <v>15</v>
      </c>
      <c r="P934">
        <f t="shared" si="81"/>
        <v>46.033299999999997</v>
      </c>
      <c r="Q934" s="12" t="s">
        <v>8323</v>
      </c>
      <c r="R934" t="s">
        <v>8326</v>
      </c>
      <c r="S934" s="10">
        <f t="shared" si="82"/>
        <v>41310.969270833331</v>
      </c>
      <c r="T934" s="9">
        <f t="shared" si="83"/>
        <v>41355.927604166667</v>
      </c>
      <c r="U934">
        <f t="shared" si="84"/>
        <v>2013</v>
      </c>
    </row>
    <row r="935" spans="1:21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80"/>
        <v>6</v>
      </c>
      <c r="P935">
        <f t="shared" si="81"/>
        <v>60</v>
      </c>
      <c r="Q935" s="12" t="s">
        <v>8323</v>
      </c>
      <c r="R935" t="s">
        <v>8326</v>
      </c>
      <c r="S935" s="10">
        <f t="shared" si="82"/>
        <v>41711.169085648151</v>
      </c>
      <c r="T935" s="9">
        <f t="shared" si="83"/>
        <v>41771.169085648151</v>
      </c>
      <c r="U935">
        <f t="shared" si="84"/>
        <v>2014</v>
      </c>
    </row>
    <row r="936" spans="1:21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80"/>
        <v>30</v>
      </c>
      <c r="P936">
        <f t="shared" si="81"/>
        <v>50.666699999999999</v>
      </c>
      <c r="Q936" s="12" t="s">
        <v>8323</v>
      </c>
      <c r="R936" t="s">
        <v>8326</v>
      </c>
      <c r="S936" s="10">
        <f t="shared" si="82"/>
        <v>41733.737083333333</v>
      </c>
      <c r="T936" s="9">
        <f t="shared" si="83"/>
        <v>41763.25</v>
      </c>
      <c r="U936">
        <f t="shared" si="84"/>
        <v>2014</v>
      </c>
    </row>
    <row r="937" spans="1:21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80"/>
        <v>1</v>
      </c>
      <c r="P937">
        <f t="shared" si="81"/>
        <v>25</v>
      </c>
      <c r="Q937" s="12" t="s">
        <v>8323</v>
      </c>
      <c r="R937" t="s">
        <v>8326</v>
      </c>
      <c r="S937" s="10">
        <f t="shared" si="82"/>
        <v>42368.333668981482</v>
      </c>
      <c r="T937" s="9">
        <f t="shared" si="83"/>
        <v>42398.333668981482</v>
      </c>
      <c r="U937">
        <f t="shared" si="84"/>
        <v>2015</v>
      </c>
    </row>
    <row r="938" spans="1:21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80"/>
        <v>0</v>
      </c>
      <c r="P938" t="str">
        <f t="shared" si="81"/>
        <v>no backers</v>
      </c>
      <c r="Q938" s="12" t="s">
        <v>8323</v>
      </c>
      <c r="R938" t="s">
        <v>8326</v>
      </c>
      <c r="S938" s="10">
        <f t="shared" si="82"/>
        <v>40883.024178240739</v>
      </c>
      <c r="T938" s="9">
        <f t="shared" si="83"/>
        <v>40926.833333333336</v>
      </c>
      <c r="U938">
        <f t="shared" si="84"/>
        <v>2011</v>
      </c>
    </row>
    <row r="939" spans="1:21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80"/>
        <v>1</v>
      </c>
      <c r="P939">
        <f t="shared" si="81"/>
        <v>20</v>
      </c>
      <c r="Q939" s="12" t="s">
        <v>8323</v>
      </c>
      <c r="R939" t="s">
        <v>8326</v>
      </c>
      <c r="S939" s="10">
        <f t="shared" si="82"/>
        <v>41551.798113425924</v>
      </c>
      <c r="T939" s="9">
        <f t="shared" si="83"/>
        <v>41581.839780092596</v>
      </c>
      <c r="U939">
        <f t="shared" si="84"/>
        <v>2013</v>
      </c>
    </row>
    <row r="940" spans="1:21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80"/>
        <v>0</v>
      </c>
      <c r="P940">
        <f t="shared" si="81"/>
        <v>25</v>
      </c>
      <c r="Q940" s="12" t="s">
        <v>8323</v>
      </c>
      <c r="R940" t="s">
        <v>8326</v>
      </c>
      <c r="S940" s="10">
        <f t="shared" si="82"/>
        <v>41124.479722222226</v>
      </c>
      <c r="T940" s="9">
        <f t="shared" si="83"/>
        <v>41154.479722222226</v>
      </c>
      <c r="U940">
        <f t="shared" si="84"/>
        <v>2012</v>
      </c>
    </row>
    <row r="941" spans="1:21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80"/>
        <v>1</v>
      </c>
      <c r="P941">
        <f t="shared" si="81"/>
        <v>20</v>
      </c>
      <c r="Q941" s="12" t="s">
        <v>8323</v>
      </c>
      <c r="R941" t="s">
        <v>8326</v>
      </c>
      <c r="S941" s="10">
        <f t="shared" si="82"/>
        <v>41416.763171296298</v>
      </c>
      <c r="T941" s="9">
        <f t="shared" si="83"/>
        <v>41455.831944444442</v>
      </c>
      <c r="U941">
        <f t="shared" si="84"/>
        <v>2013</v>
      </c>
    </row>
    <row r="942" spans="1:21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80"/>
        <v>17</v>
      </c>
      <c r="P942">
        <f t="shared" si="81"/>
        <v>110.28570000000001</v>
      </c>
      <c r="Q942" s="12" t="s">
        <v>8317</v>
      </c>
      <c r="R942" t="s">
        <v>8319</v>
      </c>
      <c r="S942" s="10">
        <f t="shared" si="82"/>
        <v>42182.008402777778</v>
      </c>
      <c r="T942" s="9">
        <f t="shared" si="83"/>
        <v>42227.008402777778</v>
      </c>
      <c r="U942">
        <f t="shared" si="84"/>
        <v>2015</v>
      </c>
    </row>
    <row r="943" spans="1:21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80"/>
        <v>2</v>
      </c>
      <c r="P943">
        <f t="shared" si="81"/>
        <v>37.451599999999999</v>
      </c>
      <c r="Q943" s="12" t="s">
        <v>8317</v>
      </c>
      <c r="R943" t="s">
        <v>8319</v>
      </c>
      <c r="S943" s="10">
        <f t="shared" si="82"/>
        <v>42746.096585648149</v>
      </c>
      <c r="T943" s="9">
        <f t="shared" si="83"/>
        <v>42776.096585648149</v>
      </c>
      <c r="U943">
        <f t="shared" si="84"/>
        <v>2017</v>
      </c>
    </row>
    <row r="944" spans="1:21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80"/>
        <v>9</v>
      </c>
      <c r="P944">
        <f t="shared" si="81"/>
        <v>41.75</v>
      </c>
      <c r="Q944" s="12" t="s">
        <v>8317</v>
      </c>
      <c r="R944" t="s">
        <v>8319</v>
      </c>
      <c r="S944" s="10">
        <f t="shared" si="82"/>
        <v>42382.843287037031</v>
      </c>
      <c r="T944" s="9">
        <f t="shared" si="83"/>
        <v>42418.843287037031</v>
      </c>
      <c r="U944">
        <f t="shared" si="84"/>
        <v>2016</v>
      </c>
    </row>
    <row r="945" spans="1:21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80"/>
        <v>10</v>
      </c>
      <c r="P945">
        <f t="shared" si="81"/>
        <v>24.083300000000001</v>
      </c>
      <c r="Q945" s="12" t="s">
        <v>8317</v>
      </c>
      <c r="R945" t="s">
        <v>8319</v>
      </c>
      <c r="S945" s="10">
        <f t="shared" si="82"/>
        <v>42673.66788194445</v>
      </c>
      <c r="T945" s="9">
        <f t="shared" si="83"/>
        <v>42703.709548611107</v>
      </c>
      <c r="U945">
        <f t="shared" si="84"/>
        <v>2016</v>
      </c>
    </row>
    <row r="946" spans="1:21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80"/>
        <v>13</v>
      </c>
      <c r="P946">
        <f t="shared" si="81"/>
        <v>69.406300000000002</v>
      </c>
      <c r="Q946" s="12" t="s">
        <v>8317</v>
      </c>
      <c r="R946" t="s">
        <v>8319</v>
      </c>
      <c r="S946" s="10">
        <f t="shared" si="82"/>
        <v>42444.583912037036</v>
      </c>
      <c r="T946" s="9">
        <f t="shared" si="83"/>
        <v>42478.583333333328</v>
      </c>
      <c r="U946">
        <f t="shared" si="84"/>
        <v>2016</v>
      </c>
    </row>
    <row r="947" spans="1:21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80"/>
        <v>2</v>
      </c>
      <c r="P947">
        <f t="shared" si="81"/>
        <v>155.25</v>
      </c>
      <c r="Q947" s="12" t="s">
        <v>8317</v>
      </c>
      <c r="R947" t="s">
        <v>8319</v>
      </c>
      <c r="S947" s="10">
        <f t="shared" si="82"/>
        <v>42732.872986111113</v>
      </c>
      <c r="T947" s="9">
        <f t="shared" si="83"/>
        <v>42784.999305555553</v>
      </c>
      <c r="U947">
        <f t="shared" si="84"/>
        <v>2016</v>
      </c>
    </row>
    <row r="948" spans="1:21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80"/>
        <v>2</v>
      </c>
      <c r="P948">
        <f t="shared" si="81"/>
        <v>57.2</v>
      </c>
      <c r="Q948" s="12" t="s">
        <v>8317</v>
      </c>
      <c r="R948" t="s">
        <v>8319</v>
      </c>
      <c r="S948" s="10">
        <f t="shared" si="82"/>
        <v>42592.750555555554</v>
      </c>
      <c r="T948" s="9">
        <f t="shared" si="83"/>
        <v>42622.750555555554</v>
      </c>
      <c r="U948">
        <f t="shared" si="84"/>
        <v>2016</v>
      </c>
    </row>
    <row r="949" spans="1:21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80"/>
        <v>0</v>
      </c>
      <c r="P949" t="str">
        <f t="shared" si="81"/>
        <v>no backers</v>
      </c>
      <c r="Q949" s="12" t="s">
        <v>8317</v>
      </c>
      <c r="R949" t="s">
        <v>8319</v>
      </c>
      <c r="S949" s="10">
        <f t="shared" si="82"/>
        <v>42491.781319444446</v>
      </c>
      <c r="T949" s="9">
        <f t="shared" si="83"/>
        <v>42551.781319444446</v>
      </c>
      <c r="U949">
        <f t="shared" si="84"/>
        <v>2016</v>
      </c>
    </row>
    <row r="950" spans="1:21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80"/>
        <v>12</v>
      </c>
      <c r="P950">
        <f t="shared" si="81"/>
        <v>60</v>
      </c>
      <c r="Q950" s="12" t="s">
        <v>8317</v>
      </c>
      <c r="R950" t="s">
        <v>8319</v>
      </c>
      <c r="S950" s="10">
        <f t="shared" si="82"/>
        <v>42411.828287037039</v>
      </c>
      <c r="T950" s="9">
        <f t="shared" si="83"/>
        <v>42441.828287037039</v>
      </c>
      <c r="U950">
        <f t="shared" si="84"/>
        <v>2016</v>
      </c>
    </row>
    <row r="951" spans="1:21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80"/>
        <v>1</v>
      </c>
      <c r="P951">
        <f t="shared" si="81"/>
        <v>39</v>
      </c>
      <c r="Q951" s="12" t="s">
        <v>8317</v>
      </c>
      <c r="R951" t="s">
        <v>8319</v>
      </c>
      <c r="S951" s="10">
        <f t="shared" si="82"/>
        <v>42361.043703703705</v>
      </c>
      <c r="T951" s="9">
        <f t="shared" si="83"/>
        <v>42421.043703703705</v>
      </c>
      <c r="U951">
        <f t="shared" si="84"/>
        <v>2015</v>
      </c>
    </row>
    <row r="952" spans="1:21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80"/>
        <v>28</v>
      </c>
      <c r="P952">
        <f t="shared" si="81"/>
        <v>58.416699999999999</v>
      </c>
      <c r="Q952" s="12" t="s">
        <v>8317</v>
      </c>
      <c r="R952" t="s">
        <v>8319</v>
      </c>
      <c r="S952" s="10">
        <f t="shared" si="82"/>
        <v>42356.750706018516</v>
      </c>
      <c r="T952" s="9">
        <f t="shared" si="83"/>
        <v>42386.750706018516</v>
      </c>
      <c r="U952">
        <f t="shared" si="84"/>
        <v>2015</v>
      </c>
    </row>
    <row r="953" spans="1:21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80"/>
        <v>38</v>
      </c>
      <c r="P953">
        <f t="shared" si="81"/>
        <v>158.63640000000001</v>
      </c>
      <c r="Q953" s="12" t="s">
        <v>8317</v>
      </c>
      <c r="R953" t="s">
        <v>8319</v>
      </c>
      <c r="S953" s="10">
        <f t="shared" si="82"/>
        <v>42480.653611111105</v>
      </c>
      <c r="T953" s="9">
        <f t="shared" si="83"/>
        <v>42525.653611111105</v>
      </c>
      <c r="U953">
        <f t="shared" si="84"/>
        <v>2016</v>
      </c>
    </row>
    <row r="954" spans="1:21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80"/>
        <v>40</v>
      </c>
      <c r="P954">
        <f t="shared" si="81"/>
        <v>99.857100000000003</v>
      </c>
      <c r="Q954" s="12" t="s">
        <v>8317</v>
      </c>
      <c r="R954" t="s">
        <v>8319</v>
      </c>
      <c r="S954" s="10">
        <f t="shared" si="82"/>
        <v>42662.613564814819</v>
      </c>
      <c r="T954" s="9">
        <f t="shared" si="83"/>
        <v>42692.655231481483</v>
      </c>
      <c r="U954">
        <f t="shared" si="84"/>
        <v>2016</v>
      </c>
    </row>
    <row r="955" spans="1:21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80"/>
        <v>1</v>
      </c>
      <c r="P955">
        <f t="shared" si="81"/>
        <v>25.2</v>
      </c>
      <c r="Q955" s="12" t="s">
        <v>8317</v>
      </c>
      <c r="R955" t="s">
        <v>8319</v>
      </c>
      <c r="S955" s="10">
        <f t="shared" si="82"/>
        <v>41999.164340277777</v>
      </c>
      <c r="T955" s="9">
        <f t="shared" si="83"/>
        <v>42029.164340277777</v>
      </c>
      <c r="U955">
        <f t="shared" si="84"/>
        <v>2014</v>
      </c>
    </row>
    <row r="956" spans="1:21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80"/>
        <v>43</v>
      </c>
      <c r="P956">
        <f t="shared" si="81"/>
        <v>89.191800000000001</v>
      </c>
      <c r="Q956" s="12" t="s">
        <v>8317</v>
      </c>
      <c r="R956" t="s">
        <v>8319</v>
      </c>
      <c r="S956" s="10">
        <f t="shared" si="82"/>
        <v>42194.833784722221</v>
      </c>
      <c r="T956" s="9">
        <f t="shared" si="83"/>
        <v>42236.833784722221</v>
      </c>
      <c r="U956">
        <f t="shared" si="84"/>
        <v>2015</v>
      </c>
    </row>
    <row r="957" spans="1:21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80"/>
        <v>6</v>
      </c>
      <c r="P957">
        <f t="shared" si="81"/>
        <v>182.62370000000001</v>
      </c>
      <c r="Q957" s="12" t="s">
        <v>8317</v>
      </c>
      <c r="R957" t="s">
        <v>8319</v>
      </c>
      <c r="S957" s="10">
        <f t="shared" si="82"/>
        <v>42586.295138888891</v>
      </c>
      <c r="T957" s="9">
        <f t="shared" si="83"/>
        <v>42626.295138888891</v>
      </c>
      <c r="U957">
        <f t="shared" si="84"/>
        <v>2016</v>
      </c>
    </row>
    <row r="958" spans="1:21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80"/>
        <v>2</v>
      </c>
      <c r="P958">
        <f t="shared" si="81"/>
        <v>50.647100000000002</v>
      </c>
      <c r="Q958" s="12" t="s">
        <v>8317</v>
      </c>
      <c r="R958" t="s">
        <v>8319</v>
      </c>
      <c r="S958" s="10">
        <f t="shared" si="82"/>
        <v>42060.913877314815</v>
      </c>
      <c r="T958" s="9">
        <f t="shared" si="83"/>
        <v>42120.872210648144</v>
      </c>
      <c r="U958">
        <f t="shared" si="84"/>
        <v>2015</v>
      </c>
    </row>
    <row r="959" spans="1:21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80"/>
        <v>2</v>
      </c>
      <c r="P959">
        <f t="shared" si="81"/>
        <v>33.285699999999999</v>
      </c>
      <c r="Q959" s="12" t="s">
        <v>8317</v>
      </c>
      <c r="R959" t="s">
        <v>8319</v>
      </c>
      <c r="S959" s="10">
        <f t="shared" si="82"/>
        <v>42660.552465277782</v>
      </c>
      <c r="T959" s="9">
        <f t="shared" si="83"/>
        <v>42691.594131944439</v>
      </c>
      <c r="U959">
        <f t="shared" si="84"/>
        <v>2016</v>
      </c>
    </row>
    <row r="960" spans="1:21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80"/>
        <v>11</v>
      </c>
      <c r="P960">
        <f t="shared" si="81"/>
        <v>51.823500000000003</v>
      </c>
      <c r="Q960" s="12" t="s">
        <v>8317</v>
      </c>
      <c r="R960" t="s">
        <v>8319</v>
      </c>
      <c r="S960" s="10">
        <f t="shared" si="82"/>
        <v>42082.802812499998</v>
      </c>
      <c r="T960" s="9">
        <f t="shared" si="83"/>
        <v>42104.207638888889</v>
      </c>
      <c r="U960">
        <f t="shared" si="84"/>
        <v>2015</v>
      </c>
    </row>
    <row r="961" spans="1:21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80"/>
        <v>39</v>
      </c>
      <c r="P961">
        <f t="shared" si="81"/>
        <v>113.62569999999999</v>
      </c>
      <c r="Q961" s="12" t="s">
        <v>8317</v>
      </c>
      <c r="R961" t="s">
        <v>8319</v>
      </c>
      <c r="S961" s="10">
        <f t="shared" si="82"/>
        <v>41993.174363425926</v>
      </c>
      <c r="T961" s="9">
        <f t="shared" si="83"/>
        <v>42023.174363425926</v>
      </c>
      <c r="U961">
        <f t="shared" si="84"/>
        <v>2014</v>
      </c>
    </row>
    <row r="962" spans="1:21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80"/>
        <v>46</v>
      </c>
      <c r="P962">
        <f t="shared" si="81"/>
        <v>136.46279999999999</v>
      </c>
      <c r="Q962" s="12" t="s">
        <v>8317</v>
      </c>
      <c r="R962" t="s">
        <v>8319</v>
      </c>
      <c r="S962" s="10">
        <f t="shared" si="82"/>
        <v>42766.626793981486</v>
      </c>
      <c r="T962" s="9">
        <f t="shared" si="83"/>
        <v>42808.585127314815</v>
      </c>
      <c r="U962">
        <f t="shared" si="84"/>
        <v>2017</v>
      </c>
    </row>
    <row r="963" spans="1:21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85">ROUND(E963/D963*100,0)</f>
        <v>42</v>
      </c>
      <c r="P963">
        <f t="shared" ref="P963:P1026" si="86">IFERROR(ROUND(E963/L963,4),"no backers")</f>
        <v>364.35449999999997</v>
      </c>
      <c r="Q963" s="12" t="s">
        <v>8317</v>
      </c>
      <c r="R963" t="s">
        <v>8319</v>
      </c>
      <c r="S963" s="10">
        <f t="shared" ref="S963:S1026" si="87">(((J963/60)/60)/24)+DATE(1970,1,1)</f>
        <v>42740.693692129629</v>
      </c>
      <c r="T963" s="9">
        <f t="shared" ref="T963:T1026" si="88">(((I963/60)/60)/24)+DATE(1970,1,1)</f>
        <v>42786.791666666672</v>
      </c>
      <c r="U963">
        <f t="shared" ref="U963:U1026" si="89">YEAR(S963)</f>
        <v>2017</v>
      </c>
    </row>
    <row r="964" spans="1:21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85"/>
        <v>28</v>
      </c>
      <c r="P964">
        <f t="shared" si="86"/>
        <v>19.243200000000002</v>
      </c>
      <c r="Q964" s="12" t="s">
        <v>8317</v>
      </c>
      <c r="R964" t="s">
        <v>8319</v>
      </c>
      <c r="S964" s="10">
        <f t="shared" si="87"/>
        <v>42373.712418981479</v>
      </c>
      <c r="T964" s="9">
        <f t="shared" si="88"/>
        <v>42411.712418981479</v>
      </c>
      <c r="U964">
        <f t="shared" si="89"/>
        <v>2016</v>
      </c>
    </row>
    <row r="965" spans="1:21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85"/>
        <v>1</v>
      </c>
      <c r="P965">
        <f t="shared" si="86"/>
        <v>41.8889</v>
      </c>
      <c r="Q965" s="12" t="s">
        <v>8317</v>
      </c>
      <c r="R965" t="s">
        <v>8319</v>
      </c>
      <c r="S965" s="10">
        <f t="shared" si="87"/>
        <v>42625.635636574079</v>
      </c>
      <c r="T965" s="9">
        <f t="shared" si="88"/>
        <v>42660.635636574079</v>
      </c>
      <c r="U965">
        <f t="shared" si="89"/>
        <v>2016</v>
      </c>
    </row>
    <row r="966" spans="1:21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85"/>
        <v>1</v>
      </c>
      <c r="P966">
        <f t="shared" si="86"/>
        <v>30.310300000000002</v>
      </c>
      <c r="Q966" s="12" t="s">
        <v>8317</v>
      </c>
      <c r="R966" t="s">
        <v>8319</v>
      </c>
      <c r="S966" s="10">
        <f t="shared" si="87"/>
        <v>42208.628692129627</v>
      </c>
      <c r="T966" s="9">
        <f t="shared" si="88"/>
        <v>42248.628692129627</v>
      </c>
      <c r="U966">
        <f t="shared" si="89"/>
        <v>2015</v>
      </c>
    </row>
    <row r="967" spans="1:21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85"/>
        <v>1</v>
      </c>
      <c r="P967">
        <f t="shared" si="86"/>
        <v>49.666699999999999</v>
      </c>
      <c r="Q967" s="12" t="s">
        <v>8317</v>
      </c>
      <c r="R967" t="s">
        <v>8319</v>
      </c>
      <c r="S967" s="10">
        <f t="shared" si="87"/>
        <v>42637.016736111109</v>
      </c>
      <c r="T967" s="9">
        <f t="shared" si="88"/>
        <v>42669.165972222225</v>
      </c>
      <c r="U967">
        <f t="shared" si="89"/>
        <v>2016</v>
      </c>
    </row>
    <row r="968" spans="1:21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85"/>
        <v>15</v>
      </c>
      <c r="P968">
        <f t="shared" si="86"/>
        <v>59.2</v>
      </c>
      <c r="Q968" s="12" t="s">
        <v>8317</v>
      </c>
      <c r="R968" t="s">
        <v>8319</v>
      </c>
      <c r="S968" s="10">
        <f t="shared" si="87"/>
        <v>42619.635787037041</v>
      </c>
      <c r="T968" s="9">
        <f t="shared" si="88"/>
        <v>42649.635787037041</v>
      </c>
      <c r="U968">
        <f t="shared" si="89"/>
        <v>2016</v>
      </c>
    </row>
    <row r="969" spans="1:21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85"/>
        <v>18</v>
      </c>
      <c r="P969">
        <f t="shared" si="86"/>
        <v>43.975299999999997</v>
      </c>
      <c r="Q969" s="12" t="s">
        <v>8317</v>
      </c>
      <c r="R969" t="s">
        <v>8319</v>
      </c>
      <c r="S969" s="10">
        <f t="shared" si="87"/>
        <v>42422.254328703704</v>
      </c>
      <c r="T969" s="9">
        <f t="shared" si="88"/>
        <v>42482.21266203704</v>
      </c>
      <c r="U969">
        <f t="shared" si="89"/>
        <v>2016</v>
      </c>
    </row>
    <row r="970" spans="1:21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85"/>
        <v>1</v>
      </c>
      <c r="P970">
        <f t="shared" si="86"/>
        <v>26.5</v>
      </c>
      <c r="Q970" s="12" t="s">
        <v>8317</v>
      </c>
      <c r="R970" t="s">
        <v>8319</v>
      </c>
      <c r="S970" s="10">
        <f t="shared" si="87"/>
        <v>41836.847615740742</v>
      </c>
      <c r="T970" s="9">
        <f t="shared" si="88"/>
        <v>41866.847615740742</v>
      </c>
      <c r="U970">
        <f t="shared" si="89"/>
        <v>2014</v>
      </c>
    </row>
    <row r="971" spans="1:21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85"/>
        <v>47</v>
      </c>
      <c r="P971">
        <f t="shared" si="86"/>
        <v>1272.7273</v>
      </c>
      <c r="Q971" s="12" t="s">
        <v>8317</v>
      </c>
      <c r="R971" t="s">
        <v>8319</v>
      </c>
      <c r="S971" s="10">
        <f t="shared" si="87"/>
        <v>42742.30332175926</v>
      </c>
      <c r="T971" s="9">
        <f t="shared" si="88"/>
        <v>42775.30332175926</v>
      </c>
      <c r="U971">
        <f t="shared" si="89"/>
        <v>2017</v>
      </c>
    </row>
    <row r="972" spans="1:21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85"/>
        <v>46</v>
      </c>
      <c r="P972">
        <f t="shared" si="86"/>
        <v>164</v>
      </c>
      <c r="Q972" s="12" t="s">
        <v>8317</v>
      </c>
      <c r="R972" t="s">
        <v>8319</v>
      </c>
      <c r="S972" s="10">
        <f t="shared" si="87"/>
        <v>42721.220520833333</v>
      </c>
      <c r="T972" s="9">
        <f t="shared" si="88"/>
        <v>42758.207638888889</v>
      </c>
      <c r="U972">
        <f t="shared" si="89"/>
        <v>2016</v>
      </c>
    </row>
    <row r="973" spans="1:21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85"/>
        <v>0</v>
      </c>
      <c r="P973">
        <f t="shared" si="86"/>
        <v>45.2</v>
      </c>
      <c r="Q973" s="12" t="s">
        <v>8317</v>
      </c>
      <c r="R973" t="s">
        <v>8319</v>
      </c>
      <c r="S973" s="10">
        <f t="shared" si="87"/>
        <v>42111.709027777775</v>
      </c>
      <c r="T973" s="9">
        <f t="shared" si="88"/>
        <v>42156.709027777775</v>
      </c>
      <c r="U973">
        <f t="shared" si="89"/>
        <v>2015</v>
      </c>
    </row>
    <row r="974" spans="1:21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85"/>
        <v>35</v>
      </c>
      <c r="P974">
        <f t="shared" si="86"/>
        <v>153.88890000000001</v>
      </c>
      <c r="Q974" s="12" t="s">
        <v>8317</v>
      </c>
      <c r="R974" t="s">
        <v>8319</v>
      </c>
      <c r="S974" s="10">
        <f t="shared" si="87"/>
        <v>41856.865717592591</v>
      </c>
      <c r="T974" s="9">
        <f t="shared" si="88"/>
        <v>41886.290972222225</v>
      </c>
      <c r="U974">
        <f t="shared" si="89"/>
        <v>2014</v>
      </c>
    </row>
    <row r="975" spans="1:21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85"/>
        <v>2</v>
      </c>
      <c r="P975">
        <f t="shared" si="86"/>
        <v>51.375</v>
      </c>
      <c r="Q975" s="12" t="s">
        <v>8317</v>
      </c>
      <c r="R975" t="s">
        <v>8319</v>
      </c>
      <c r="S975" s="10">
        <f t="shared" si="87"/>
        <v>42257.014965277776</v>
      </c>
      <c r="T975" s="9">
        <f t="shared" si="88"/>
        <v>42317.056631944448</v>
      </c>
      <c r="U975">
        <f t="shared" si="89"/>
        <v>2015</v>
      </c>
    </row>
    <row r="976" spans="1:21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85"/>
        <v>1</v>
      </c>
      <c r="P976">
        <f t="shared" si="86"/>
        <v>93.333299999999994</v>
      </c>
      <c r="Q976" s="12" t="s">
        <v>8317</v>
      </c>
      <c r="R976" t="s">
        <v>8319</v>
      </c>
      <c r="S976" s="10">
        <f t="shared" si="87"/>
        <v>42424.749490740738</v>
      </c>
      <c r="T976" s="9">
        <f t="shared" si="88"/>
        <v>42454.707824074074</v>
      </c>
      <c r="U976">
        <f t="shared" si="89"/>
        <v>2016</v>
      </c>
    </row>
    <row r="977" spans="1:21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85"/>
        <v>3</v>
      </c>
      <c r="P977">
        <f t="shared" si="86"/>
        <v>108.625</v>
      </c>
      <c r="Q977" s="12" t="s">
        <v>8317</v>
      </c>
      <c r="R977" t="s">
        <v>8319</v>
      </c>
      <c r="S977" s="10">
        <f t="shared" si="87"/>
        <v>42489.696585648147</v>
      </c>
      <c r="T977" s="9">
        <f t="shared" si="88"/>
        <v>42549.696585648147</v>
      </c>
      <c r="U977">
        <f t="shared" si="89"/>
        <v>2016</v>
      </c>
    </row>
    <row r="978" spans="1:21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85"/>
        <v>2</v>
      </c>
      <c r="P978">
        <f t="shared" si="86"/>
        <v>160.5</v>
      </c>
      <c r="Q978" s="12" t="s">
        <v>8317</v>
      </c>
      <c r="R978" t="s">
        <v>8319</v>
      </c>
      <c r="S978" s="10">
        <f t="shared" si="87"/>
        <v>42185.058993055558</v>
      </c>
      <c r="T978" s="9">
        <f t="shared" si="88"/>
        <v>42230.058993055558</v>
      </c>
      <c r="U978">
        <f t="shared" si="89"/>
        <v>2015</v>
      </c>
    </row>
    <row r="979" spans="1:21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85"/>
        <v>34</v>
      </c>
      <c r="P979">
        <f t="shared" si="86"/>
        <v>75.75</v>
      </c>
      <c r="Q979" s="12" t="s">
        <v>8317</v>
      </c>
      <c r="R979" t="s">
        <v>8319</v>
      </c>
      <c r="S979" s="10">
        <f t="shared" si="87"/>
        <v>42391.942094907412</v>
      </c>
      <c r="T979" s="9">
        <f t="shared" si="88"/>
        <v>42421.942094907412</v>
      </c>
      <c r="U979">
        <f t="shared" si="89"/>
        <v>2016</v>
      </c>
    </row>
    <row r="980" spans="1:21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85"/>
        <v>56</v>
      </c>
      <c r="P980">
        <f t="shared" si="86"/>
        <v>790.8374</v>
      </c>
      <c r="Q980" s="12" t="s">
        <v>8317</v>
      </c>
      <c r="R980" t="s">
        <v>8319</v>
      </c>
      <c r="S980" s="10">
        <f t="shared" si="87"/>
        <v>42395.309039351851</v>
      </c>
      <c r="T980" s="9">
        <f t="shared" si="88"/>
        <v>42425.309039351851</v>
      </c>
      <c r="U980">
        <f t="shared" si="89"/>
        <v>2016</v>
      </c>
    </row>
    <row r="981" spans="1:21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85"/>
        <v>83</v>
      </c>
      <c r="P981">
        <f t="shared" si="86"/>
        <v>301.93920000000003</v>
      </c>
      <c r="Q981" s="12" t="s">
        <v>8317</v>
      </c>
      <c r="R981" t="s">
        <v>8319</v>
      </c>
      <c r="S981" s="10">
        <f t="shared" si="87"/>
        <v>42506.416990740734</v>
      </c>
      <c r="T981" s="9">
        <f t="shared" si="88"/>
        <v>42541.790972222225</v>
      </c>
      <c r="U981">
        <f t="shared" si="89"/>
        <v>2016</v>
      </c>
    </row>
    <row r="982" spans="1:21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85"/>
        <v>15</v>
      </c>
      <c r="P982">
        <f t="shared" si="86"/>
        <v>47.935499999999998</v>
      </c>
      <c r="Q982" s="12" t="s">
        <v>8317</v>
      </c>
      <c r="R982" t="s">
        <v>8319</v>
      </c>
      <c r="S982" s="10">
        <f t="shared" si="87"/>
        <v>41928.904189814813</v>
      </c>
      <c r="T982" s="9">
        <f t="shared" si="88"/>
        <v>41973.945856481485</v>
      </c>
      <c r="U982">
        <f t="shared" si="89"/>
        <v>2014</v>
      </c>
    </row>
    <row r="983" spans="1:21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85"/>
        <v>0</v>
      </c>
      <c r="P983">
        <f t="shared" si="86"/>
        <v>2.75</v>
      </c>
      <c r="Q983" s="12" t="s">
        <v>8317</v>
      </c>
      <c r="R983" t="s">
        <v>8319</v>
      </c>
      <c r="S983" s="10">
        <f t="shared" si="87"/>
        <v>41830.947013888886</v>
      </c>
      <c r="T983" s="9">
        <f t="shared" si="88"/>
        <v>41860.947013888886</v>
      </c>
      <c r="U983">
        <f t="shared" si="89"/>
        <v>2014</v>
      </c>
    </row>
    <row r="984" spans="1:21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85"/>
        <v>0</v>
      </c>
      <c r="P984">
        <f t="shared" si="86"/>
        <v>1</v>
      </c>
      <c r="Q984" s="12" t="s">
        <v>8317</v>
      </c>
      <c r="R984" t="s">
        <v>8319</v>
      </c>
      <c r="S984" s="10">
        <f t="shared" si="87"/>
        <v>42615.753310185188</v>
      </c>
      <c r="T984" s="9">
        <f t="shared" si="88"/>
        <v>42645.753310185188</v>
      </c>
      <c r="U984">
        <f t="shared" si="89"/>
        <v>2016</v>
      </c>
    </row>
    <row r="985" spans="1:21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85"/>
        <v>30</v>
      </c>
      <c r="P985">
        <f t="shared" si="86"/>
        <v>171.79329999999999</v>
      </c>
      <c r="Q985" s="12" t="s">
        <v>8317</v>
      </c>
      <c r="R985" t="s">
        <v>8319</v>
      </c>
      <c r="S985" s="10">
        <f t="shared" si="87"/>
        <v>42574.667650462965</v>
      </c>
      <c r="T985" s="9">
        <f t="shared" si="88"/>
        <v>42605.870833333334</v>
      </c>
      <c r="U985">
        <f t="shared" si="89"/>
        <v>2016</v>
      </c>
    </row>
    <row r="986" spans="1:21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85"/>
        <v>1</v>
      </c>
      <c r="P986">
        <f t="shared" si="86"/>
        <v>35.333300000000001</v>
      </c>
      <c r="Q986" s="12" t="s">
        <v>8317</v>
      </c>
      <c r="R986" t="s">
        <v>8319</v>
      </c>
      <c r="S986" s="10">
        <f t="shared" si="87"/>
        <v>42061.11583333333</v>
      </c>
      <c r="T986" s="9">
        <f t="shared" si="88"/>
        <v>42091.074166666673</v>
      </c>
      <c r="U986">
        <f t="shared" si="89"/>
        <v>2015</v>
      </c>
    </row>
    <row r="987" spans="1:21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85"/>
        <v>6</v>
      </c>
      <c r="P987">
        <f t="shared" si="86"/>
        <v>82.087000000000003</v>
      </c>
      <c r="Q987" s="12" t="s">
        <v>8317</v>
      </c>
      <c r="R987" t="s">
        <v>8319</v>
      </c>
      <c r="S987" s="10">
        <f t="shared" si="87"/>
        <v>42339.967708333337</v>
      </c>
      <c r="T987" s="9">
        <f t="shared" si="88"/>
        <v>42369.958333333328</v>
      </c>
      <c r="U987">
        <f t="shared" si="89"/>
        <v>2015</v>
      </c>
    </row>
    <row r="988" spans="1:21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85"/>
        <v>13</v>
      </c>
      <c r="P988">
        <f t="shared" si="86"/>
        <v>110.86960000000001</v>
      </c>
      <c r="Q988" s="12" t="s">
        <v>8317</v>
      </c>
      <c r="R988" t="s">
        <v>8319</v>
      </c>
      <c r="S988" s="10">
        <f t="shared" si="87"/>
        <v>42324.767361111109</v>
      </c>
      <c r="T988" s="9">
        <f t="shared" si="88"/>
        <v>42379</v>
      </c>
      <c r="U988">
        <f t="shared" si="89"/>
        <v>2015</v>
      </c>
    </row>
    <row r="989" spans="1:21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85"/>
        <v>13</v>
      </c>
      <c r="P989">
        <f t="shared" si="86"/>
        <v>161.21950000000001</v>
      </c>
      <c r="Q989" s="12" t="s">
        <v>8317</v>
      </c>
      <c r="R989" t="s">
        <v>8319</v>
      </c>
      <c r="S989" s="10">
        <f t="shared" si="87"/>
        <v>41773.294560185182</v>
      </c>
      <c r="T989" s="9">
        <f t="shared" si="88"/>
        <v>41813.294560185182</v>
      </c>
      <c r="U989">
        <f t="shared" si="89"/>
        <v>2014</v>
      </c>
    </row>
    <row r="990" spans="1:21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85"/>
        <v>0</v>
      </c>
      <c r="P990" t="str">
        <f t="shared" si="86"/>
        <v>no backers</v>
      </c>
      <c r="Q990" s="12" t="s">
        <v>8317</v>
      </c>
      <c r="R990" t="s">
        <v>8319</v>
      </c>
      <c r="S990" s="10">
        <f t="shared" si="87"/>
        <v>42614.356770833328</v>
      </c>
      <c r="T990" s="9">
        <f t="shared" si="88"/>
        <v>42644.356770833328</v>
      </c>
      <c r="U990">
        <f t="shared" si="89"/>
        <v>2016</v>
      </c>
    </row>
    <row r="991" spans="1:21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85"/>
        <v>17</v>
      </c>
      <c r="P991">
        <f t="shared" si="86"/>
        <v>52.406300000000002</v>
      </c>
      <c r="Q991" s="12" t="s">
        <v>8317</v>
      </c>
      <c r="R991" t="s">
        <v>8319</v>
      </c>
      <c r="S991" s="10">
        <f t="shared" si="87"/>
        <v>42611.933969907404</v>
      </c>
      <c r="T991" s="9">
        <f t="shared" si="88"/>
        <v>42641.933969907404</v>
      </c>
      <c r="U991">
        <f t="shared" si="89"/>
        <v>2016</v>
      </c>
    </row>
    <row r="992" spans="1:21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85"/>
        <v>0</v>
      </c>
      <c r="P992">
        <f t="shared" si="86"/>
        <v>13</v>
      </c>
      <c r="Q992" s="12" t="s">
        <v>8317</v>
      </c>
      <c r="R992" t="s">
        <v>8319</v>
      </c>
      <c r="S992" s="10">
        <f t="shared" si="87"/>
        <v>41855.784305555557</v>
      </c>
      <c r="T992" s="9">
        <f t="shared" si="88"/>
        <v>41885.784305555557</v>
      </c>
      <c r="U992">
        <f t="shared" si="89"/>
        <v>2014</v>
      </c>
    </row>
    <row r="993" spans="1:21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85"/>
        <v>4</v>
      </c>
      <c r="P993">
        <f t="shared" si="86"/>
        <v>30.285699999999999</v>
      </c>
      <c r="Q993" s="12" t="s">
        <v>8317</v>
      </c>
      <c r="R993" t="s">
        <v>8319</v>
      </c>
      <c r="S993" s="10">
        <f t="shared" si="87"/>
        <v>42538.75680555556</v>
      </c>
      <c r="T993" s="9">
        <f t="shared" si="88"/>
        <v>42563.785416666666</v>
      </c>
      <c r="U993">
        <f t="shared" si="89"/>
        <v>2016</v>
      </c>
    </row>
    <row r="994" spans="1:21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85"/>
        <v>0</v>
      </c>
      <c r="P994">
        <f t="shared" si="86"/>
        <v>116.75</v>
      </c>
      <c r="Q994" s="12" t="s">
        <v>8317</v>
      </c>
      <c r="R994" t="s">
        <v>8319</v>
      </c>
      <c r="S994" s="10">
        <f t="shared" si="87"/>
        <v>42437.924988425926</v>
      </c>
      <c r="T994" s="9">
        <f t="shared" si="88"/>
        <v>42497.883321759262</v>
      </c>
      <c r="U994">
        <f t="shared" si="89"/>
        <v>2016</v>
      </c>
    </row>
    <row r="995" spans="1:21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85"/>
        <v>25</v>
      </c>
      <c r="P995">
        <f t="shared" si="86"/>
        <v>89.596900000000005</v>
      </c>
      <c r="Q995" s="12" t="s">
        <v>8317</v>
      </c>
      <c r="R995" t="s">
        <v>8319</v>
      </c>
      <c r="S995" s="10">
        <f t="shared" si="87"/>
        <v>42652.964907407411</v>
      </c>
      <c r="T995" s="9">
        <f t="shared" si="88"/>
        <v>42686.208333333328</v>
      </c>
      <c r="U995">
        <f t="shared" si="89"/>
        <v>2016</v>
      </c>
    </row>
    <row r="996" spans="1:21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85"/>
        <v>2</v>
      </c>
      <c r="P996">
        <f t="shared" si="86"/>
        <v>424.4545</v>
      </c>
      <c r="Q996" s="12" t="s">
        <v>8317</v>
      </c>
      <c r="R996" t="s">
        <v>8319</v>
      </c>
      <c r="S996" s="10">
        <f t="shared" si="87"/>
        <v>41921.263078703705</v>
      </c>
      <c r="T996" s="9">
        <f t="shared" si="88"/>
        <v>41973.957638888889</v>
      </c>
      <c r="U996">
        <f t="shared" si="89"/>
        <v>2014</v>
      </c>
    </row>
    <row r="997" spans="1:21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85"/>
        <v>7</v>
      </c>
      <c r="P997">
        <f t="shared" si="86"/>
        <v>80.666700000000006</v>
      </c>
      <c r="Q997" s="12" t="s">
        <v>8317</v>
      </c>
      <c r="R997" t="s">
        <v>8319</v>
      </c>
      <c r="S997" s="10">
        <f t="shared" si="87"/>
        <v>41947.940740740742</v>
      </c>
      <c r="T997" s="9">
        <f t="shared" si="88"/>
        <v>41972.666666666672</v>
      </c>
      <c r="U997">
        <f t="shared" si="89"/>
        <v>2014</v>
      </c>
    </row>
    <row r="998" spans="1:21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85"/>
        <v>2</v>
      </c>
      <c r="P998">
        <f t="shared" si="86"/>
        <v>13</v>
      </c>
      <c r="Q998" s="12" t="s">
        <v>8317</v>
      </c>
      <c r="R998" t="s">
        <v>8319</v>
      </c>
      <c r="S998" s="10">
        <f t="shared" si="87"/>
        <v>41817.866435185184</v>
      </c>
      <c r="T998" s="9">
        <f t="shared" si="88"/>
        <v>41847.643750000003</v>
      </c>
      <c r="U998">
        <f t="shared" si="89"/>
        <v>2014</v>
      </c>
    </row>
    <row r="999" spans="1:21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85"/>
        <v>1</v>
      </c>
      <c r="P999">
        <f t="shared" si="86"/>
        <v>8.125</v>
      </c>
      <c r="Q999" s="12" t="s">
        <v>8317</v>
      </c>
      <c r="R999" t="s">
        <v>8319</v>
      </c>
      <c r="S999" s="10">
        <f t="shared" si="87"/>
        <v>41941.10297453704</v>
      </c>
      <c r="T999" s="9">
        <f t="shared" si="88"/>
        <v>41971.144641203704</v>
      </c>
      <c r="U999">
        <f t="shared" si="89"/>
        <v>2014</v>
      </c>
    </row>
    <row r="1000" spans="1:21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85"/>
        <v>59</v>
      </c>
      <c r="P1000">
        <f t="shared" si="86"/>
        <v>153.42789999999999</v>
      </c>
      <c r="Q1000" s="12" t="s">
        <v>8317</v>
      </c>
      <c r="R1000" t="s">
        <v>8319</v>
      </c>
      <c r="S1000" s="10">
        <f t="shared" si="87"/>
        <v>42282.168993055559</v>
      </c>
      <c r="T1000" s="9">
        <f t="shared" si="88"/>
        <v>42327.210659722223</v>
      </c>
      <c r="U1000">
        <f t="shared" si="89"/>
        <v>2015</v>
      </c>
    </row>
    <row r="1001" spans="1:21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85"/>
        <v>8</v>
      </c>
      <c r="P1001">
        <f t="shared" si="86"/>
        <v>292.07499999999999</v>
      </c>
      <c r="Q1001" s="12" t="s">
        <v>8317</v>
      </c>
      <c r="R1001" t="s">
        <v>8319</v>
      </c>
      <c r="S1001" s="10">
        <f t="shared" si="87"/>
        <v>41926.29965277778</v>
      </c>
      <c r="T1001" s="9">
        <f t="shared" si="88"/>
        <v>41956.334722222222</v>
      </c>
      <c r="U1001">
        <f t="shared" si="89"/>
        <v>2014</v>
      </c>
    </row>
    <row r="1002" spans="1:21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85"/>
        <v>2</v>
      </c>
      <c r="P1002">
        <f t="shared" si="86"/>
        <v>3304</v>
      </c>
      <c r="Q1002" s="12" t="s">
        <v>8317</v>
      </c>
      <c r="R1002" t="s">
        <v>8319</v>
      </c>
      <c r="S1002" s="10">
        <f t="shared" si="87"/>
        <v>42749.059722222228</v>
      </c>
      <c r="T1002" s="9">
        <f t="shared" si="88"/>
        <v>42809.018055555556</v>
      </c>
      <c r="U1002">
        <f t="shared" si="89"/>
        <v>2017</v>
      </c>
    </row>
    <row r="1003" spans="1:21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85"/>
        <v>104</v>
      </c>
      <c r="P1003">
        <f t="shared" si="86"/>
        <v>1300</v>
      </c>
      <c r="Q1003" s="12" t="s">
        <v>8317</v>
      </c>
      <c r="R1003" t="s">
        <v>8319</v>
      </c>
      <c r="S1003" s="10">
        <f t="shared" si="87"/>
        <v>42720.720057870371</v>
      </c>
      <c r="T1003" s="9">
        <f t="shared" si="88"/>
        <v>42765.720057870371</v>
      </c>
      <c r="U1003">
        <f t="shared" si="89"/>
        <v>2016</v>
      </c>
    </row>
    <row r="1004" spans="1:21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85"/>
        <v>30</v>
      </c>
      <c r="P1004">
        <f t="shared" si="86"/>
        <v>134.5455</v>
      </c>
      <c r="Q1004" s="12" t="s">
        <v>8317</v>
      </c>
      <c r="R1004" t="s">
        <v>8319</v>
      </c>
      <c r="S1004" s="10">
        <f t="shared" si="87"/>
        <v>42325.684189814812</v>
      </c>
      <c r="T1004" s="9">
        <f t="shared" si="88"/>
        <v>42355.249305555553</v>
      </c>
      <c r="U1004">
        <f t="shared" si="89"/>
        <v>2015</v>
      </c>
    </row>
    <row r="1005" spans="1:21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85"/>
        <v>16</v>
      </c>
      <c r="P1005">
        <f t="shared" si="86"/>
        <v>214.0667</v>
      </c>
      <c r="Q1005" s="12" t="s">
        <v>8317</v>
      </c>
      <c r="R1005" t="s">
        <v>8319</v>
      </c>
      <c r="S1005" s="10">
        <f t="shared" si="87"/>
        <v>42780.709039351852</v>
      </c>
      <c r="T1005" s="9">
        <f t="shared" si="88"/>
        <v>42810.667372685188</v>
      </c>
      <c r="U1005">
        <f t="shared" si="89"/>
        <v>2017</v>
      </c>
    </row>
    <row r="1006" spans="1:21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85"/>
        <v>82</v>
      </c>
      <c r="P1006">
        <f t="shared" si="86"/>
        <v>216.33680000000001</v>
      </c>
      <c r="Q1006" s="12" t="s">
        <v>8317</v>
      </c>
      <c r="R1006" t="s">
        <v>8319</v>
      </c>
      <c r="S1006" s="10">
        <f t="shared" si="87"/>
        <v>42388.708645833336</v>
      </c>
      <c r="T1006" s="9">
        <f t="shared" si="88"/>
        <v>42418.708645833336</v>
      </c>
      <c r="U1006">
        <f t="shared" si="89"/>
        <v>2016</v>
      </c>
    </row>
    <row r="1007" spans="1:21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85"/>
        <v>75</v>
      </c>
      <c r="P1007">
        <f t="shared" si="86"/>
        <v>932.31060000000002</v>
      </c>
      <c r="Q1007" s="12" t="s">
        <v>8317</v>
      </c>
      <c r="R1007" t="s">
        <v>8319</v>
      </c>
      <c r="S1007" s="10">
        <f t="shared" si="87"/>
        <v>42276.624803240738</v>
      </c>
      <c r="T1007" s="9">
        <f t="shared" si="88"/>
        <v>42307.624803240738</v>
      </c>
      <c r="U1007">
        <f t="shared" si="89"/>
        <v>2015</v>
      </c>
    </row>
    <row r="1008" spans="1:21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85"/>
        <v>6</v>
      </c>
      <c r="P1008">
        <f t="shared" si="86"/>
        <v>29.25</v>
      </c>
      <c r="Q1008" s="12" t="s">
        <v>8317</v>
      </c>
      <c r="R1008" t="s">
        <v>8319</v>
      </c>
      <c r="S1008" s="10">
        <f t="shared" si="87"/>
        <v>41977.040185185186</v>
      </c>
      <c r="T1008" s="9">
        <f t="shared" si="88"/>
        <v>41985.299305555556</v>
      </c>
      <c r="U1008">
        <f t="shared" si="89"/>
        <v>2014</v>
      </c>
    </row>
    <row r="1009" spans="1:21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85"/>
        <v>44</v>
      </c>
      <c r="P1009">
        <f t="shared" si="86"/>
        <v>174.94739999999999</v>
      </c>
      <c r="Q1009" s="12" t="s">
        <v>8317</v>
      </c>
      <c r="R1009" t="s">
        <v>8319</v>
      </c>
      <c r="S1009" s="10">
        <f t="shared" si="87"/>
        <v>42676.583599537036</v>
      </c>
      <c r="T1009" s="9">
        <f t="shared" si="88"/>
        <v>42718.6252662037</v>
      </c>
      <c r="U1009">
        <f t="shared" si="89"/>
        <v>2016</v>
      </c>
    </row>
    <row r="1010" spans="1:21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85"/>
        <v>0</v>
      </c>
      <c r="P1010">
        <f t="shared" si="86"/>
        <v>250</v>
      </c>
      <c r="Q1010" s="12" t="s">
        <v>8317</v>
      </c>
      <c r="R1010" t="s">
        <v>8319</v>
      </c>
      <c r="S1010" s="10">
        <f t="shared" si="87"/>
        <v>42702.809201388889</v>
      </c>
      <c r="T1010" s="9">
        <f t="shared" si="88"/>
        <v>42732.809201388889</v>
      </c>
      <c r="U1010">
        <f t="shared" si="89"/>
        <v>2016</v>
      </c>
    </row>
    <row r="1011" spans="1:21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85"/>
        <v>13</v>
      </c>
      <c r="P1011">
        <f t="shared" si="86"/>
        <v>65</v>
      </c>
      <c r="Q1011" s="12" t="s">
        <v>8317</v>
      </c>
      <c r="R1011" t="s">
        <v>8319</v>
      </c>
      <c r="S1011" s="10">
        <f t="shared" si="87"/>
        <v>42510.604699074072</v>
      </c>
      <c r="T1011" s="9">
        <f t="shared" si="88"/>
        <v>42540.604699074072</v>
      </c>
      <c r="U1011">
        <f t="shared" si="89"/>
        <v>2016</v>
      </c>
    </row>
    <row r="1012" spans="1:21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85"/>
        <v>0</v>
      </c>
      <c r="P1012">
        <f t="shared" si="86"/>
        <v>55</v>
      </c>
      <c r="Q1012" s="12" t="s">
        <v>8317</v>
      </c>
      <c r="R1012" t="s">
        <v>8319</v>
      </c>
      <c r="S1012" s="10">
        <f t="shared" si="87"/>
        <v>42561.829421296294</v>
      </c>
      <c r="T1012" s="9">
        <f t="shared" si="88"/>
        <v>42618.124305555553</v>
      </c>
      <c r="U1012">
        <f t="shared" si="89"/>
        <v>2016</v>
      </c>
    </row>
    <row r="1013" spans="1:21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85"/>
        <v>0</v>
      </c>
      <c r="P1013">
        <f t="shared" si="86"/>
        <v>75</v>
      </c>
      <c r="Q1013" s="12" t="s">
        <v>8317</v>
      </c>
      <c r="R1013" t="s">
        <v>8319</v>
      </c>
      <c r="S1013" s="10">
        <f t="shared" si="87"/>
        <v>41946.898090277777</v>
      </c>
      <c r="T1013" s="9">
        <f t="shared" si="88"/>
        <v>41991.898090277777</v>
      </c>
      <c r="U1013">
        <f t="shared" si="89"/>
        <v>2014</v>
      </c>
    </row>
    <row r="1014" spans="1:21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85"/>
        <v>21535</v>
      </c>
      <c r="P1014">
        <f t="shared" si="86"/>
        <v>1389.3561999999999</v>
      </c>
      <c r="Q1014" s="12" t="s">
        <v>8317</v>
      </c>
      <c r="R1014" t="s">
        <v>8319</v>
      </c>
      <c r="S1014" s="10">
        <f t="shared" si="87"/>
        <v>42714.440416666665</v>
      </c>
      <c r="T1014" s="9">
        <f t="shared" si="88"/>
        <v>42759.440416666665</v>
      </c>
      <c r="U1014">
        <f t="shared" si="89"/>
        <v>2016</v>
      </c>
    </row>
    <row r="1015" spans="1:21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85"/>
        <v>35</v>
      </c>
      <c r="P1015">
        <f t="shared" si="86"/>
        <v>95.911100000000005</v>
      </c>
      <c r="Q1015" s="12" t="s">
        <v>8317</v>
      </c>
      <c r="R1015" t="s">
        <v>8319</v>
      </c>
      <c r="S1015" s="10">
        <f t="shared" si="87"/>
        <v>42339.833981481483</v>
      </c>
      <c r="T1015" s="9">
        <f t="shared" si="88"/>
        <v>42367.833333333328</v>
      </c>
      <c r="U1015">
        <f t="shared" si="89"/>
        <v>2015</v>
      </c>
    </row>
    <row r="1016" spans="1:21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85"/>
        <v>31</v>
      </c>
      <c r="P1016">
        <f t="shared" si="86"/>
        <v>191.25</v>
      </c>
      <c r="Q1016" s="12" t="s">
        <v>8317</v>
      </c>
      <c r="R1016" t="s">
        <v>8319</v>
      </c>
      <c r="S1016" s="10">
        <f t="shared" si="87"/>
        <v>41955.002488425926</v>
      </c>
      <c r="T1016" s="9">
        <f t="shared" si="88"/>
        <v>42005.002488425926</v>
      </c>
      <c r="U1016">
        <f t="shared" si="89"/>
        <v>2014</v>
      </c>
    </row>
    <row r="1017" spans="1:21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85"/>
        <v>3</v>
      </c>
      <c r="P1017">
        <f t="shared" si="86"/>
        <v>40</v>
      </c>
      <c r="Q1017" s="12" t="s">
        <v>8317</v>
      </c>
      <c r="R1017" t="s">
        <v>8319</v>
      </c>
      <c r="S1017" s="10">
        <f t="shared" si="87"/>
        <v>42303.878414351857</v>
      </c>
      <c r="T1017" s="9">
        <f t="shared" si="88"/>
        <v>42333.920081018514</v>
      </c>
      <c r="U1017">
        <f t="shared" si="89"/>
        <v>2015</v>
      </c>
    </row>
    <row r="1018" spans="1:21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85"/>
        <v>3</v>
      </c>
      <c r="P1018">
        <f t="shared" si="86"/>
        <v>74.789500000000004</v>
      </c>
      <c r="Q1018" s="12" t="s">
        <v>8317</v>
      </c>
      <c r="R1018" t="s">
        <v>8319</v>
      </c>
      <c r="S1018" s="10">
        <f t="shared" si="87"/>
        <v>42422.107129629629</v>
      </c>
      <c r="T1018" s="9">
        <f t="shared" si="88"/>
        <v>42467.065462962957</v>
      </c>
      <c r="U1018">
        <f t="shared" si="89"/>
        <v>2016</v>
      </c>
    </row>
    <row r="1019" spans="1:21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85"/>
        <v>23</v>
      </c>
      <c r="P1019">
        <f t="shared" si="86"/>
        <v>161.1183</v>
      </c>
      <c r="Q1019" s="12" t="s">
        <v>8317</v>
      </c>
      <c r="R1019" t="s">
        <v>8319</v>
      </c>
      <c r="S1019" s="10">
        <f t="shared" si="87"/>
        <v>42289.675173611111</v>
      </c>
      <c r="T1019" s="9">
        <f t="shared" si="88"/>
        <v>42329.716840277775</v>
      </c>
      <c r="U1019">
        <f t="shared" si="89"/>
        <v>2015</v>
      </c>
    </row>
    <row r="1020" spans="1:21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85"/>
        <v>3</v>
      </c>
      <c r="P1020">
        <f t="shared" si="86"/>
        <v>88.714299999999994</v>
      </c>
      <c r="Q1020" s="12" t="s">
        <v>8317</v>
      </c>
      <c r="R1020" t="s">
        <v>8319</v>
      </c>
      <c r="S1020" s="10">
        <f t="shared" si="87"/>
        <v>42535.492280092592</v>
      </c>
      <c r="T1020" s="9">
        <f t="shared" si="88"/>
        <v>42565.492280092592</v>
      </c>
      <c r="U1020">
        <f t="shared" si="89"/>
        <v>2016</v>
      </c>
    </row>
    <row r="1021" spans="1:21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85"/>
        <v>47</v>
      </c>
      <c r="P1021">
        <f t="shared" si="86"/>
        <v>53.25</v>
      </c>
      <c r="Q1021" s="12" t="s">
        <v>8317</v>
      </c>
      <c r="R1021" t="s">
        <v>8319</v>
      </c>
      <c r="S1021" s="10">
        <f t="shared" si="87"/>
        <v>42009.973946759259</v>
      </c>
      <c r="T1021" s="9">
        <f t="shared" si="88"/>
        <v>42039.973946759259</v>
      </c>
      <c r="U1021">
        <f t="shared" si="89"/>
        <v>2015</v>
      </c>
    </row>
    <row r="1022" spans="1:21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85"/>
        <v>206</v>
      </c>
      <c r="P1022">
        <f t="shared" si="86"/>
        <v>106.2</v>
      </c>
      <c r="Q1022" s="12" t="s">
        <v>8323</v>
      </c>
      <c r="R1022" t="s">
        <v>8328</v>
      </c>
      <c r="S1022" s="10">
        <f t="shared" si="87"/>
        <v>42127.069548611107</v>
      </c>
      <c r="T1022" s="9">
        <f t="shared" si="88"/>
        <v>42157.032638888893</v>
      </c>
      <c r="U1022">
        <f t="shared" si="89"/>
        <v>2015</v>
      </c>
    </row>
    <row r="1023" spans="1:21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85"/>
        <v>352</v>
      </c>
      <c r="P1023">
        <f t="shared" si="86"/>
        <v>22.079699999999999</v>
      </c>
      <c r="Q1023" s="12" t="s">
        <v>8323</v>
      </c>
      <c r="R1023" t="s">
        <v>8328</v>
      </c>
      <c r="S1023" s="10">
        <f t="shared" si="87"/>
        <v>42271.251979166671</v>
      </c>
      <c r="T1023" s="9">
        <f t="shared" si="88"/>
        <v>42294.166666666672</v>
      </c>
      <c r="U1023">
        <f t="shared" si="89"/>
        <v>2015</v>
      </c>
    </row>
    <row r="1024" spans="1:21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85"/>
        <v>115</v>
      </c>
      <c r="P1024">
        <f t="shared" si="86"/>
        <v>31.054099999999998</v>
      </c>
      <c r="Q1024" s="12" t="s">
        <v>8323</v>
      </c>
      <c r="R1024" t="s">
        <v>8328</v>
      </c>
      <c r="S1024" s="10">
        <f t="shared" si="87"/>
        <v>42111.646724537044</v>
      </c>
      <c r="T1024" s="9">
        <f t="shared" si="88"/>
        <v>42141.646724537044</v>
      </c>
      <c r="U1024">
        <f t="shared" si="89"/>
        <v>2015</v>
      </c>
    </row>
    <row r="1025" spans="1:21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85"/>
        <v>237</v>
      </c>
      <c r="P1025">
        <f t="shared" si="86"/>
        <v>36.206099999999999</v>
      </c>
      <c r="Q1025" s="12" t="s">
        <v>8323</v>
      </c>
      <c r="R1025" t="s">
        <v>8328</v>
      </c>
      <c r="S1025" s="10">
        <f t="shared" si="87"/>
        <v>42145.919687500005</v>
      </c>
      <c r="T1025" s="9">
        <f t="shared" si="88"/>
        <v>42175.919687500005</v>
      </c>
      <c r="U1025">
        <f t="shared" si="89"/>
        <v>2015</v>
      </c>
    </row>
    <row r="1026" spans="1:21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85"/>
        <v>119</v>
      </c>
      <c r="P1026">
        <f t="shared" si="86"/>
        <v>388.97620000000001</v>
      </c>
      <c r="Q1026" s="12" t="s">
        <v>8323</v>
      </c>
      <c r="R1026" t="s">
        <v>8328</v>
      </c>
      <c r="S1026" s="10">
        <f t="shared" si="87"/>
        <v>42370.580590277779</v>
      </c>
      <c r="T1026" s="9">
        <f t="shared" si="88"/>
        <v>42400.580590277779</v>
      </c>
      <c r="U1026">
        <f t="shared" si="89"/>
        <v>2016</v>
      </c>
    </row>
    <row r="1027" spans="1:21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90">ROUND(E1027/D1027*100,0)</f>
        <v>110</v>
      </c>
      <c r="P1027">
        <f t="shared" ref="P1027:P1090" si="91">IFERROR(ROUND(E1027/L1027,4),"no backers")</f>
        <v>71.848600000000005</v>
      </c>
      <c r="Q1027" s="12" t="s">
        <v>8323</v>
      </c>
      <c r="R1027" t="s">
        <v>8328</v>
      </c>
      <c r="S1027" s="10">
        <f t="shared" ref="S1027:S1090" si="92">(((J1027/60)/60)/24)+DATE(1970,1,1)</f>
        <v>42049.833761574075</v>
      </c>
      <c r="T1027" s="9">
        <f t="shared" ref="T1027:T1090" si="93">(((I1027/60)/60)/24)+DATE(1970,1,1)</f>
        <v>42079.792094907403</v>
      </c>
      <c r="U1027">
        <f t="shared" ref="U1027:U1090" si="94">YEAR(S1027)</f>
        <v>2015</v>
      </c>
    </row>
    <row r="1028" spans="1:21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90"/>
        <v>100</v>
      </c>
      <c r="P1028">
        <f t="shared" si="91"/>
        <v>57.381799999999998</v>
      </c>
      <c r="Q1028" s="12" t="s">
        <v>8323</v>
      </c>
      <c r="R1028" t="s">
        <v>8328</v>
      </c>
      <c r="S1028" s="10">
        <f t="shared" si="92"/>
        <v>42426.407592592594</v>
      </c>
      <c r="T1028" s="9">
        <f t="shared" si="93"/>
        <v>42460.365925925929</v>
      </c>
      <c r="U1028">
        <f t="shared" si="94"/>
        <v>2016</v>
      </c>
    </row>
    <row r="1029" spans="1:21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90"/>
        <v>103</v>
      </c>
      <c r="P1029">
        <f t="shared" si="91"/>
        <v>69.666700000000006</v>
      </c>
      <c r="Q1029" s="12" t="s">
        <v>8323</v>
      </c>
      <c r="R1029" t="s">
        <v>8328</v>
      </c>
      <c r="S1029" s="10">
        <f t="shared" si="92"/>
        <v>41905.034108796295</v>
      </c>
      <c r="T1029" s="9">
        <f t="shared" si="93"/>
        <v>41935.034108796295</v>
      </c>
      <c r="U1029">
        <f t="shared" si="94"/>
        <v>2014</v>
      </c>
    </row>
    <row r="1030" spans="1:21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90"/>
        <v>117</v>
      </c>
      <c r="P1030">
        <f t="shared" si="91"/>
        <v>45.988199999999999</v>
      </c>
      <c r="Q1030" s="12" t="s">
        <v>8323</v>
      </c>
      <c r="R1030" t="s">
        <v>8328</v>
      </c>
      <c r="S1030" s="10">
        <f t="shared" si="92"/>
        <v>42755.627372685187</v>
      </c>
      <c r="T1030" s="9">
        <f t="shared" si="93"/>
        <v>42800.833333333328</v>
      </c>
      <c r="U1030">
        <f t="shared" si="94"/>
        <v>2017</v>
      </c>
    </row>
    <row r="1031" spans="1:21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90"/>
        <v>112</v>
      </c>
      <c r="P1031">
        <f t="shared" si="91"/>
        <v>79.2624</v>
      </c>
      <c r="Q1031" s="12" t="s">
        <v>8323</v>
      </c>
      <c r="R1031" t="s">
        <v>8328</v>
      </c>
      <c r="S1031" s="10">
        <f t="shared" si="92"/>
        <v>42044.711886574078</v>
      </c>
      <c r="T1031" s="9">
        <f t="shared" si="93"/>
        <v>42098.915972222225</v>
      </c>
      <c r="U1031">
        <f t="shared" si="94"/>
        <v>2015</v>
      </c>
    </row>
    <row r="1032" spans="1:21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90"/>
        <v>342</v>
      </c>
      <c r="P1032">
        <f t="shared" si="91"/>
        <v>43.031399999999998</v>
      </c>
      <c r="Q1032" s="12" t="s">
        <v>8323</v>
      </c>
      <c r="R1032" t="s">
        <v>8328</v>
      </c>
      <c r="S1032" s="10">
        <f t="shared" si="92"/>
        <v>42611.483206018514</v>
      </c>
      <c r="T1032" s="9">
        <f t="shared" si="93"/>
        <v>42625.483206018514</v>
      </c>
      <c r="U1032">
        <f t="shared" si="94"/>
        <v>2016</v>
      </c>
    </row>
    <row r="1033" spans="1:21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90"/>
        <v>107</v>
      </c>
      <c r="P1033">
        <f t="shared" si="91"/>
        <v>108.48480000000001</v>
      </c>
      <c r="Q1033" s="12" t="s">
        <v>8323</v>
      </c>
      <c r="R1033" t="s">
        <v>8328</v>
      </c>
      <c r="S1033" s="10">
        <f t="shared" si="92"/>
        <v>42324.764004629629</v>
      </c>
      <c r="T1033" s="9">
        <f t="shared" si="93"/>
        <v>42354.764004629629</v>
      </c>
      <c r="U1033">
        <f t="shared" si="94"/>
        <v>2015</v>
      </c>
    </row>
    <row r="1034" spans="1:21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90"/>
        <v>108</v>
      </c>
      <c r="P1034">
        <f t="shared" si="91"/>
        <v>61.029600000000002</v>
      </c>
      <c r="Q1034" s="12" t="s">
        <v>8323</v>
      </c>
      <c r="R1034" t="s">
        <v>8328</v>
      </c>
      <c r="S1034" s="10">
        <f t="shared" si="92"/>
        <v>42514.666956018518</v>
      </c>
      <c r="T1034" s="9">
        <f t="shared" si="93"/>
        <v>42544.666956018518</v>
      </c>
      <c r="U1034">
        <f t="shared" si="94"/>
        <v>2016</v>
      </c>
    </row>
    <row r="1035" spans="1:21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90"/>
        <v>103</v>
      </c>
      <c r="P1035">
        <f t="shared" si="91"/>
        <v>50.592599999999997</v>
      </c>
      <c r="Q1035" s="12" t="s">
        <v>8323</v>
      </c>
      <c r="R1035" t="s">
        <v>8328</v>
      </c>
      <c r="S1035" s="10">
        <f t="shared" si="92"/>
        <v>42688.732407407413</v>
      </c>
      <c r="T1035" s="9">
        <f t="shared" si="93"/>
        <v>42716.732407407413</v>
      </c>
      <c r="U1035">
        <f t="shared" si="94"/>
        <v>2016</v>
      </c>
    </row>
    <row r="1036" spans="1:21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90"/>
        <v>130</v>
      </c>
      <c r="P1036">
        <f t="shared" si="91"/>
        <v>39.157200000000003</v>
      </c>
      <c r="Q1036" s="12" t="s">
        <v>8323</v>
      </c>
      <c r="R1036" t="s">
        <v>8328</v>
      </c>
      <c r="S1036" s="10">
        <f t="shared" si="92"/>
        <v>42555.166712962964</v>
      </c>
      <c r="T1036" s="9">
        <f t="shared" si="93"/>
        <v>42587.165972222225</v>
      </c>
      <c r="U1036">
        <f t="shared" si="94"/>
        <v>2016</v>
      </c>
    </row>
    <row r="1037" spans="1:21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90"/>
        <v>108</v>
      </c>
      <c r="P1037">
        <f t="shared" si="91"/>
        <v>65.157899999999998</v>
      </c>
      <c r="Q1037" s="12" t="s">
        <v>8323</v>
      </c>
      <c r="R1037" t="s">
        <v>8328</v>
      </c>
      <c r="S1037" s="10">
        <f t="shared" si="92"/>
        <v>42016.641435185185</v>
      </c>
      <c r="T1037" s="9">
        <f t="shared" si="93"/>
        <v>42046.641435185185</v>
      </c>
      <c r="U1037">
        <f t="shared" si="94"/>
        <v>2015</v>
      </c>
    </row>
    <row r="1038" spans="1:21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90"/>
        <v>112</v>
      </c>
      <c r="P1038">
        <f t="shared" si="91"/>
        <v>23.963100000000001</v>
      </c>
      <c r="Q1038" s="12" t="s">
        <v>8323</v>
      </c>
      <c r="R1038" t="s">
        <v>8328</v>
      </c>
      <c r="S1038" s="10">
        <f t="shared" si="92"/>
        <v>41249.448958333334</v>
      </c>
      <c r="T1038" s="9">
        <f t="shared" si="93"/>
        <v>41281.333333333336</v>
      </c>
      <c r="U1038">
        <f t="shared" si="94"/>
        <v>2012</v>
      </c>
    </row>
    <row r="1039" spans="1:21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90"/>
        <v>102</v>
      </c>
      <c r="P1039">
        <f t="shared" si="91"/>
        <v>48.619</v>
      </c>
      <c r="Q1039" s="12" t="s">
        <v>8323</v>
      </c>
      <c r="R1039" t="s">
        <v>8328</v>
      </c>
      <c r="S1039" s="10">
        <f t="shared" si="92"/>
        <v>42119.822476851856</v>
      </c>
      <c r="T1039" s="9">
        <f t="shared" si="93"/>
        <v>42142.208333333328</v>
      </c>
      <c r="U1039">
        <f t="shared" si="94"/>
        <v>2015</v>
      </c>
    </row>
    <row r="1040" spans="1:21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90"/>
        <v>145</v>
      </c>
      <c r="P1040">
        <f t="shared" si="91"/>
        <v>35.737699999999997</v>
      </c>
      <c r="Q1040" s="12" t="s">
        <v>8323</v>
      </c>
      <c r="R1040" t="s">
        <v>8328</v>
      </c>
      <c r="S1040" s="10">
        <f t="shared" si="92"/>
        <v>42418.231747685189</v>
      </c>
      <c r="T1040" s="9">
        <f t="shared" si="93"/>
        <v>42448.190081018518</v>
      </c>
      <c r="U1040">
        <f t="shared" si="94"/>
        <v>2016</v>
      </c>
    </row>
    <row r="1041" spans="1:21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90"/>
        <v>128</v>
      </c>
      <c r="P1041">
        <f t="shared" si="91"/>
        <v>21.366700000000002</v>
      </c>
      <c r="Q1041" s="12" t="s">
        <v>8323</v>
      </c>
      <c r="R1041" t="s">
        <v>8328</v>
      </c>
      <c r="S1041" s="10">
        <f t="shared" si="92"/>
        <v>42692.109328703707</v>
      </c>
      <c r="T1041" s="9">
        <f t="shared" si="93"/>
        <v>42717.332638888889</v>
      </c>
      <c r="U1041">
        <f t="shared" si="94"/>
        <v>2016</v>
      </c>
    </row>
    <row r="1042" spans="1:21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90"/>
        <v>0</v>
      </c>
      <c r="P1042">
        <f t="shared" si="91"/>
        <v>250</v>
      </c>
      <c r="Q1042" s="12" t="s">
        <v>8329</v>
      </c>
      <c r="R1042" t="s">
        <v>8330</v>
      </c>
      <c r="S1042" s="10">
        <f t="shared" si="92"/>
        <v>42579.708437499998</v>
      </c>
      <c r="T1042" s="9">
        <f t="shared" si="93"/>
        <v>42609.708437499998</v>
      </c>
      <c r="U1042">
        <f t="shared" si="94"/>
        <v>2016</v>
      </c>
    </row>
    <row r="1043" spans="1:21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90"/>
        <v>0</v>
      </c>
      <c r="P1043" t="str">
        <f t="shared" si="91"/>
        <v>no backers</v>
      </c>
      <c r="Q1043" s="12" t="s">
        <v>8329</v>
      </c>
      <c r="R1043" t="s">
        <v>8330</v>
      </c>
      <c r="S1043" s="10">
        <f t="shared" si="92"/>
        <v>41831.060092592597</v>
      </c>
      <c r="T1043" s="9">
        <f t="shared" si="93"/>
        <v>41851.060092592597</v>
      </c>
      <c r="U1043">
        <f t="shared" si="94"/>
        <v>2014</v>
      </c>
    </row>
    <row r="1044" spans="1:21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90"/>
        <v>2</v>
      </c>
      <c r="P1044">
        <f t="shared" si="91"/>
        <v>10</v>
      </c>
      <c r="Q1044" s="12" t="s">
        <v>8329</v>
      </c>
      <c r="R1044" t="s">
        <v>8330</v>
      </c>
      <c r="S1044" s="10">
        <f t="shared" si="92"/>
        <v>41851.696157407408</v>
      </c>
      <c r="T1044" s="9">
        <f t="shared" si="93"/>
        <v>41894.416666666664</v>
      </c>
      <c r="U1044">
        <f t="shared" si="94"/>
        <v>2014</v>
      </c>
    </row>
    <row r="1045" spans="1:21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90"/>
        <v>9</v>
      </c>
      <c r="P1045">
        <f t="shared" si="91"/>
        <v>29.2363</v>
      </c>
      <c r="Q1045" s="12" t="s">
        <v>8329</v>
      </c>
      <c r="R1045" t="s">
        <v>8330</v>
      </c>
      <c r="S1045" s="10">
        <f t="shared" si="92"/>
        <v>42114.252951388888</v>
      </c>
      <c r="T1045" s="9">
        <f t="shared" si="93"/>
        <v>42144.252951388888</v>
      </c>
      <c r="U1045">
        <f t="shared" si="94"/>
        <v>2015</v>
      </c>
    </row>
    <row r="1046" spans="1:21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90"/>
        <v>0</v>
      </c>
      <c r="P1046">
        <f t="shared" si="91"/>
        <v>3</v>
      </c>
      <c r="Q1046" s="12" t="s">
        <v>8329</v>
      </c>
      <c r="R1046" t="s">
        <v>8330</v>
      </c>
      <c r="S1046" s="10">
        <f t="shared" si="92"/>
        <v>42011.925937499997</v>
      </c>
      <c r="T1046" s="9">
        <f t="shared" si="93"/>
        <v>42068.852083333331</v>
      </c>
      <c r="U1046">
        <f t="shared" si="94"/>
        <v>2015</v>
      </c>
    </row>
    <row r="1047" spans="1:21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90"/>
        <v>3</v>
      </c>
      <c r="P1047">
        <f t="shared" si="91"/>
        <v>33.25</v>
      </c>
      <c r="Q1047" s="12" t="s">
        <v>8329</v>
      </c>
      <c r="R1047" t="s">
        <v>8330</v>
      </c>
      <c r="S1047" s="10">
        <f t="shared" si="92"/>
        <v>41844.874421296299</v>
      </c>
      <c r="T1047" s="9">
        <f t="shared" si="93"/>
        <v>41874.874421296299</v>
      </c>
      <c r="U1047">
        <f t="shared" si="94"/>
        <v>2014</v>
      </c>
    </row>
    <row r="1048" spans="1:21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90"/>
        <v>0</v>
      </c>
      <c r="P1048" t="str">
        <f t="shared" si="91"/>
        <v>no backers</v>
      </c>
      <c r="Q1048" s="12" t="s">
        <v>8329</v>
      </c>
      <c r="R1048" t="s">
        <v>8330</v>
      </c>
      <c r="S1048" s="10">
        <f t="shared" si="92"/>
        <v>42319.851388888885</v>
      </c>
      <c r="T1048" s="9">
        <f t="shared" si="93"/>
        <v>42364.851388888885</v>
      </c>
      <c r="U1048">
        <f t="shared" si="94"/>
        <v>2015</v>
      </c>
    </row>
    <row r="1049" spans="1:21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90"/>
        <v>0</v>
      </c>
      <c r="P1049">
        <f t="shared" si="91"/>
        <v>1</v>
      </c>
      <c r="Q1049" s="12" t="s">
        <v>8329</v>
      </c>
      <c r="R1049" t="s">
        <v>8330</v>
      </c>
      <c r="S1049" s="10">
        <f t="shared" si="92"/>
        <v>41918.818460648145</v>
      </c>
      <c r="T1049" s="9">
        <f t="shared" si="93"/>
        <v>41948.860127314816</v>
      </c>
      <c r="U1049">
        <f t="shared" si="94"/>
        <v>2014</v>
      </c>
    </row>
    <row r="1050" spans="1:21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90"/>
        <v>1</v>
      </c>
      <c r="P1050">
        <f t="shared" si="91"/>
        <v>53</v>
      </c>
      <c r="Q1050" s="12" t="s">
        <v>8329</v>
      </c>
      <c r="R1050" t="s">
        <v>8330</v>
      </c>
      <c r="S1050" s="10">
        <f t="shared" si="92"/>
        <v>42598.053113425922</v>
      </c>
      <c r="T1050" s="9">
        <f t="shared" si="93"/>
        <v>42638.053113425922</v>
      </c>
      <c r="U1050">
        <f t="shared" si="94"/>
        <v>2016</v>
      </c>
    </row>
    <row r="1051" spans="1:21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90"/>
        <v>0</v>
      </c>
      <c r="P1051" t="str">
        <f t="shared" si="91"/>
        <v>no backers</v>
      </c>
      <c r="Q1051" s="12" t="s">
        <v>8329</v>
      </c>
      <c r="R1051" t="s">
        <v>8330</v>
      </c>
      <c r="S1051" s="10">
        <f t="shared" si="92"/>
        <v>42382.431076388893</v>
      </c>
      <c r="T1051" s="9">
        <f t="shared" si="93"/>
        <v>42412.431076388893</v>
      </c>
      <c r="U1051">
        <f t="shared" si="94"/>
        <v>2016</v>
      </c>
    </row>
    <row r="1052" spans="1:21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90"/>
        <v>0</v>
      </c>
      <c r="P1052" t="str">
        <f t="shared" si="91"/>
        <v>no backers</v>
      </c>
      <c r="Q1052" s="12" t="s">
        <v>8329</v>
      </c>
      <c r="R1052" t="s">
        <v>8330</v>
      </c>
      <c r="S1052" s="10">
        <f t="shared" si="92"/>
        <v>42231.7971875</v>
      </c>
      <c r="T1052" s="9">
        <f t="shared" si="93"/>
        <v>42261.7971875</v>
      </c>
      <c r="U1052">
        <f t="shared" si="94"/>
        <v>2015</v>
      </c>
    </row>
    <row r="1053" spans="1:21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90"/>
        <v>0</v>
      </c>
      <c r="P1053" t="str">
        <f t="shared" si="91"/>
        <v>no backers</v>
      </c>
      <c r="Q1053" s="12" t="s">
        <v>8329</v>
      </c>
      <c r="R1053" t="s">
        <v>8330</v>
      </c>
      <c r="S1053" s="10">
        <f t="shared" si="92"/>
        <v>41850.014178240745</v>
      </c>
      <c r="T1053" s="9">
        <f t="shared" si="93"/>
        <v>41878.014178240745</v>
      </c>
      <c r="U1053">
        <f t="shared" si="94"/>
        <v>2014</v>
      </c>
    </row>
    <row r="1054" spans="1:21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90"/>
        <v>0</v>
      </c>
      <c r="P1054" t="str">
        <f t="shared" si="91"/>
        <v>no backers</v>
      </c>
      <c r="Q1054" s="12" t="s">
        <v>8329</v>
      </c>
      <c r="R1054" t="s">
        <v>8330</v>
      </c>
      <c r="S1054" s="10">
        <f t="shared" si="92"/>
        <v>42483.797395833331</v>
      </c>
      <c r="T1054" s="9">
        <f t="shared" si="93"/>
        <v>42527.839583333334</v>
      </c>
      <c r="U1054">
        <f t="shared" si="94"/>
        <v>2016</v>
      </c>
    </row>
    <row r="1055" spans="1:21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90"/>
        <v>1</v>
      </c>
      <c r="P1055">
        <f t="shared" si="91"/>
        <v>15</v>
      </c>
      <c r="Q1055" s="12" t="s">
        <v>8329</v>
      </c>
      <c r="R1055" t="s">
        <v>8330</v>
      </c>
      <c r="S1055" s="10">
        <f t="shared" si="92"/>
        <v>42775.172824074078</v>
      </c>
      <c r="T1055" s="9">
        <f t="shared" si="93"/>
        <v>42800.172824074078</v>
      </c>
      <c r="U1055">
        <f t="shared" si="94"/>
        <v>2017</v>
      </c>
    </row>
    <row r="1056" spans="1:21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90"/>
        <v>0</v>
      </c>
      <c r="P1056" t="str">
        <f t="shared" si="91"/>
        <v>no backers</v>
      </c>
      <c r="Q1056" s="12" t="s">
        <v>8329</v>
      </c>
      <c r="R1056" t="s">
        <v>8330</v>
      </c>
      <c r="S1056" s="10">
        <f t="shared" si="92"/>
        <v>41831.851840277777</v>
      </c>
      <c r="T1056" s="9">
        <f t="shared" si="93"/>
        <v>41861.916666666664</v>
      </c>
      <c r="U1056">
        <f t="shared" si="94"/>
        <v>2014</v>
      </c>
    </row>
    <row r="1057" spans="1:21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90"/>
        <v>0</v>
      </c>
      <c r="P1057" t="str">
        <f t="shared" si="91"/>
        <v>no backers</v>
      </c>
      <c r="Q1057" s="12" t="s">
        <v>8329</v>
      </c>
      <c r="R1057" t="s">
        <v>8330</v>
      </c>
      <c r="S1057" s="10">
        <f t="shared" si="92"/>
        <v>42406.992418981477</v>
      </c>
      <c r="T1057" s="9">
        <f t="shared" si="93"/>
        <v>42436.992418981477</v>
      </c>
      <c r="U1057">
        <f t="shared" si="94"/>
        <v>2016</v>
      </c>
    </row>
    <row r="1058" spans="1:21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90"/>
        <v>0</v>
      </c>
      <c r="P1058" t="str">
        <f t="shared" si="91"/>
        <v>no backers</v>
      </c>
      <c r="Q1058" s="12" t="s">
        <v>8329</v>
      </c>
      <c r="R1058" t="s">
        <v>8330</v>
      </c>
      <c r="S1058" s="10">
        <f t="shared" si="92"/>
        <v>42058.719641203701</v>
      </c>
      <c r="T1058" s="9">
        <f t="shared" si="93"/>
        <v>42118.677974537044</v>
      </c>
      <c r="U1058">
        <f t="shared" si="94"/>
        <v>2015</v>
      </c>
    </row>
    <row r="1059" spans="1:21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90"/>
        <v>0</v>
      </c>
      <c r="P1059" t="str">
        <f t="shared" si="91"/>
        <v>no backers</v>
      </c>
      <c r="Q1059" s="12" t="s">
        <v>8329</v>
      </c>
      <c r="R1059" t="s">
        <v>8330</v>
      </c>
      <c r="S1059" s="10">
        <f t="shared" si="92"/>
        <v>42678.871331018512</v>
      </c>
      <c r="T1059" s="9">
        <f t="shared" si="93"/>
        <v>42708.912997685184</v>
      </c>
      <c r="U1059">
        <f t="shared" si="94"/>
        <v>2016</v>
      </c>
    </row>
    <row r="1060" spans="1:21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90"/>
        <v>0</v>
      </c>
      <c r="P1060" t="str">
        <f t="shared" si="91"/>
        <v>no backers</v>
      </c>
      <c r="Q1060" s="12" t="s">
        <v>8329</v>
      </c>
      <c r="R1060" t="s">
        <v>8330</v>
      </c>
      <c r="S1060" s="10">
        <f t="shared" si="92"/>
        <v>42047.900960648149</v>
      </c>
      <c r="T1060" s="9">
        <f t="shared" si="93"/>
        <v>42089</v>
      </c>
      <c r="U1060">
        <f t="shared" si="94"/>
        <v>2015</v>
      </c>
    </row>
    <row r="1061" spans="1:21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90"/>
        <v>0</v>
      </c>
      <c r="P1061" t="str">
        <f t="shared" si="91"/>
        <v>no backers</v>
      </c>
      <c r="Q1061" s="12" t="s">
        <v>8329</v>
      </c>
      <c r="R1061" t="s">
        <v>8330</v>
      </c>
      <c r="S1061" s="10">
        <f t="shared" si="92"/>
        <v>42046.79</v>
      </c>
      <c r="T1061" s="9">
        <f t="shared" si="93"/>
        <v>42076.748333333337</v>
      </c>
      <c r="U1061">
        <f t="shared" si="94"/>
        <v>2015</v>
      </c>
    </row>
    <row r="1062" spans="1:21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90"/>
        <v>1</v>
      </c>
      <c r="P1062">
        <f t="shared" si="91"/>
        <v>50</v>
      </c>
      <c r="Q1062" s="12" t="s">
        <v>8329</v>
      </c>
      <c r="R1062" t="s">
        <v>8330</v>
      </c>
      <c r="S1062" s="10">
        <f t="shared" si="92"/>
        <v>42079.913113425922</v>
      </c>
      <c r="T1062" s="9">
        <f t="shared" si="93"/>
        <v>42109.913113425922</v>
      </c>
      <c r="U1062">
        <f t="shared" si="94"/>
        <v>2015</v>
      </c>
    </row>
    <row r="1063" spans="1:21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90"/>
        <v>0</v>
      </c>
      <c r="P1063" t="str">
        <f t="shared" si="91"/>
        <v>no backers</v>
      </c>
      <c r="Q1063" s="12" t="s">
        <v>8329</v>
      </c>
      <c r="R1063" t="s">
        <v>8330</v>
      </c>
      <c r="S1063" s="10">
        <f t="shared" si="92"/>
        <v>42432.276712962965</v>
      </c>
      <c r="T1063" s="9">
        <f t="shared" si="93"/>
        <v>42492.041666666672</v>
      </c>
      <c r="U1063">
        <f t="shared" si="94"/>
        <v>2016</v>
      </c>
    </row>
    <row r="1064" spans="1:21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90"/>
        <v>95</v>
      </c>
      <c r="P1064">
        <f t="shared" si="91"/>
        <v>47.5</v>
      </c>
      <c r="Q1064" s="12" t="s">
        <v>8329</v>
      </c>
      <c r="R1064" t="s">
        <v>8330</v>
      </c>
      <c r="S1064" s="10">
        <f t="shared" si="92"/>
        <v>42556.807187500002</v>
      </c>
      <c r="T1064" s="9">
        <f t="shared" si="93"/>
        <v>42563.807187500002</v>
      </c>
      <c r="U1064">
        <f t="shared" si="94"/>
        <v>2016</v>
      </c>
    </row>
    <row r="1065" spans="1:21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90"/>
        <v>0</v>
      </c>
      <c r="P1065" t="str">
        <f t="shared" si="91"/>
        <v>no backers</v>
      </c>
      <c r="Q1065" s="12" t="s">
        <v>8329</v>
      </c>
      <c r="R1065" t="s">
        <v>8330</v>
      </c>
      <c r="S1065" s="10">
        <f t="shared" si="92"/>
        <v>42583.030810185184</v>
      </c>
      <c r="T1065" s="9">
        <f t="shared" si="93"/>
        <v>42613.030810185184</v>
      </c>
      <c r="U1065">
        <f t="shared" si="94"/>
        <v>2016</v>
      </c>
    </row>
    <row r="1066" spans="1:21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90"/>
        <v>9</v>
      </c>
      <c r="P1066">
        <f t="shared" si="91"/>
        <v>65.666700000000006</v>
      </c>
      <c r="Q1066" s="12" t="s">
        <v>8331</v>
      </c>
      <c r="R1066" t="s">
        <v>8332</v>
      </c>
      <c r="S1066" s="10">
        <f t="shared" si="92"/>
        <v>41417.228043981479</v>
      </c>
      <c r="T1066" s="9">
        <f t="shared" si="93"/>
        <v>41462.228043981479</v>
      </c>
      <c r="U1066">
        <f t="shared" si="94"/>
        <v>2013</v>
      </c>
    </row>
    <row r="1067" spans="1:21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90"/>
        <v>3</v>
      </c>
      <c r="P1067">
        <f t="shared" si="91"/>
        <v>16.2</v>
      </c>
      <c r="Q1067" s="12" t="s">
        <v>8331</v>
      </c>
      <c r="R1067" t="s">
        <v>8332</v>
      </c>
      <c r="S1067" s="10">
        <f t="shared" si="92"/>
        <v>41661.381041666667</v>
      </c>
      <c r="T1067" s="9">
        <f t="shared" si="93"/>
        <v>41689.381041666667</v>
      </c>
      <c r="U1067">
        <f t="shared" si="94"/>
        <v>2014</v>
      </c>
    </row>
    <row r="1068" spans="1:21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90"/>
        <v>3</v>
      </c>
      <c r="P1068">
        <f t="shared" si="91"/>
        <v>34.128399999999999</v>
      </c>
      <c r="Q1068" s="12" t="s">
        <v>8331</v>
      </c>
      <c r="R1068" t="s">
        <v>8332</v>
      </c>
      <c r="S1068" s="10">
        <f t="shared" si="92"/>
        <v>41445.962754629632</v>
      </c>
      <c r="T1068" s="9">
        <f t="shared" si="93"/>
        <v>41490.962754629632</v>
      </c>
      <c r="U1068">
        <f t="shared" si="94"/>
        <v>2013</v>
      </c>
    </row>
    <row r="1069" spans="1:21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90"/>
        <v>26</v>
      </c>
      <c r="P1069">
        <f t="shared" si="91"/>
        <v>13</v>
      </c>
      <c r="Q1069" s="12" t="s">
        <v>8331</v>
      </c>
      <c r="R1069" t="s">
        <v>8332</v>
      </c>
      <c r="S1069" s="10">
        <f t="shared" si="92"/>
        <v>41599.855682870373</v>
      </c>
      <c r="T1069" s="9">
        <f t="shared" si="93"/>
        <v>41629.855682870373</v>
      </c>
      <c r="U1069">
        <f t="shared" si="94"/>
        <v>2013</v>
      </c>
    </row>
    <row r="1070" spans="1:21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90"/>
        <v>0</v>
      </c>
      <c r="P1070">
        <f t="shared" si="91"/>
        <v>11.25</v>
      </c>
      <c r="Q1070" s="12" t="s">
        <v>8331</v>
      </c>
      <c r="R1070" t="s">
        <v>8332</v>
      </c>
      <c r="S1070" s="10">
        <f t="shared" si="92"/>
        <v>42440.371111111104</v>
      </c>
      <c r="T1070" s="9">
        <f t="shared" si="93"/>
        <v>42470.329444444447</v>
      </c>
      <c r="U1070">
        <f t="shared" si="94"/>
        <v>2016</v>
      </c>
    </row>
    <row r="1071" spans="1:21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90"/>
        <v>39</v>
      </c>
      <c r="P1071">
        <f t="shared" si="91"/>
        <v>40.476199999999999</v>
      </c>
      <c r="Q1071" s="12" t="s">
        <v>8331</v>
      </c>
      <c r="R1071" t="s">
        <v>8332</v>
      </c>
      <c r="S1071" s="10">
        <f t="shared" si="92"/>
        <v>41572.229849537034</v>
      </c>
      <c r="T1071" s="9">
        <f t="shared" si="93"/>
        <v>41604.271516203706</v>
      </c>
      <c r="U1071">
        <f t="shared" si="94"/>
        <v>2013</v>
      </c>
    </row>
    <row r="1072" spans="1:21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90"/>
        <v>1</v>
      </c>
      <c r="P1072">
        <f t="shared" si="91"/>
        <v>35</v>
      </c>
      <c r="Q1072" s="12" t="s">
        <v>8331</v>
      </c>
      <c r="R1072" t="s">
        <v>8332</v>
      </c>
      <c r="S1072" s="10">
        <f t="shared" si="92"/>
        <v>41163.011828703704</v>
      </c>
      <c r="T1072" s="9">
        <f t="shared" si="93"/>
        <v>41183.011828703704</v>
      </c>
      <c r="U1072">
        <f t="shared" si="94"/>
        <v>2012</v>
      </c>
    </row>
    <row r="1073" spans="1:21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90"/>
        <v>0</v>
      </c>
      <c r="P1073" t="str">
        <f t="shared" si="91"/>
        <v>no backers</v>
      </c>
      <c r="Q1073" s="12" t="s">
        <v>8331</v>
      </c>
      <c r="R1073" t="s">
        <v>8332</v>
      </c>
      <c r="S1073" s="10">
        <f t="shared" si="92"/>
        <v>42295.753391203703</v>
      </c>
      <c r="T1073" s="9">
        <f t="shared" si="93"/>
        <v>42325.795057870375</v>
      </c>
      <c r="U1073">
        <f t="shared" si="94"/>
        <v>2015</v>
      </c>
    </row>
    <row r="1074" spans="1:21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90"/>
        <v>0</v>
      </c>
      <c r="P1074">
        <f t="shared" si="91"/>
        <v>12.75</v>
      </c>
      <c r="Q1074" s="12" t="s">
        <v>8331</v>
      </c>
      <c r="R1074" t="s">
        <v>8332</v>
      </c>
      <c r="S1074" s="10">
        <f t="shared" si="92"/>
        <v>41645.832141203704</v>
      </c>
      <c r="T1074" s="9">
        <f t="shared" si="93"/>
        <v>41675.832141203704</v>
      </c>
      <c r="U1074">
        <f t="shared" si="94"/>
        <v>2014</v>
      </c>
    </row>
    <row r="1075" spans="1:21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90"/>
        <v>1</v>
      </c>
      <c r="P1075">
        <f t="shared" si="91"/>
        <v>10</v>
      </c>
      <c r="Q1075" s="12" t="s">
        <v>8331</v>
      </c>
      <c r="R1075" t="s">
        <v>8332</v>
      </c>
      <c r="S1075" s="10">
        <f t="shared" si="92"/>
        <v>40802.964594907404</v>
      </c>
      <c r="T1075" s="9">
        <f t="shared" si="93"/>
        <v>40832.964594907404</v>
      </c>
      <c r="U1075">
        <f t="shared" si="94"/>
        <v>2011</v>
      </c>
    </row>
    <row r="1076" spans="1:21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90"/>
        <v>6</v>
      </c>
      <c r="P1076">
        <f t="shared" si="91"/>
        <v>113.5667</v>
      </c>
      <c r="Q1076" s="12" t="s">
        <v>8331</v>
      </c>
      <c r="R1076" t="s">
        <v>8332</v>
      </c>
      <c r="S1076" s="10">
        <f t="shared" si="92"/>
        <v>41613.172974537039</v>
      </c>
      <c r="T1076" s="9">
        <f t="shared" si="93"/>
        <v>41643.172974537039</v>
      </c>
      <c r="U1076">
        <f t="shared" si="94"/>
        <v>2013</v>
      </c>
    </row>
    <row r="1077" spans="1:21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90"/>
        <v>5</v>
      </c>
      <c r="P1077">
        <f t="shared" si="91"/>
        <v>15</v>
      </c>
      <c r="Q1077" s="12" t="s">
        <v>8331</v>
      </c>
      <c r="R1077" t="s">
        <v>8332</v>
      </c>
      <c r="S1077" s="10">
        <f t="shared" si="92"/>
        <v>41005.904120370367</v>
      </c>
      <c r="T1077" s="9">
        <f t="shared" si="93"/>
        <v>41035.904120370367</v>
      </c>
      <c r="U1077">
        <f t="shared" si="94"/>
        <v>2012</v>
      </c>
    </row>
    <row r="1078" spans="1:21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90"/>
        <v>63</v>
      </c>
      <c r="P1078">
        <f t="shared" si="91"/>
        <v>48.280999999999999</v>
      </c>
      <c r="Q1078" s="12" t="s">
        <v>8331</v>
      </c>
      <c r="R1078" t="s">
        <v>8332</v>
      </c>
      <c r="S1078" s="10">
        <f t="shared" si="92"/>
        <v>41838.377893518518</v>
      </c>
      <c r="T1078" s="9">
        <f t="shared" si="93"/>
        <v>41893.377893518518</v>
      </c>
      <c r="U1078">
        <f t="shared" si="94"/>
        <v>2014</v>
      </c>
    </row>
    <row r="1079" spans="1:21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90"/>
        <v>29</v>
      </c>
      <c r="P1079">
        <f t="shared" si="91"/>
        <v>43.975999999999999</v>
      </c>
      <c r="Q1079" s="12" t="s">
        <v>8331</v>
      </c>
      <c r="R1079" t="s">
        <v>8332</v>
      </c>
      <c r="S1079" s="10">
        <f t="shared" si="92"/>
        <v>42353.16679398148</v>
      </c>
      <c r="T1079" s="9">
        <f t="shared" si="93"/>
        <v>42383.16679398148</v>
      </c>
      <c r="U1079">
        <f t="shared" si="94"/>
        <v>2015</v>
      </c>
    </row>
    <row r="1080" spans="1:21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90"/>
        <v>8</v>
      </c>
      <c r="P1080">
        <f t="shared" si="91"/>
        <v>9</v>
      </c>
      <c r="Q1080" s="12" t="s">
        <v>8331</v>
      </c>
      <c r="R1080" t="s">
        <v>8332</v>
      </c>
      <c r="S1080" s="10">
        <f t="shared" si="92"/>
        <v>40701.195844907408</v>
      </c>
      <c r="T1080" s="9">
        <f t="shared" si="93"/>
        <v>40746.195844907408</v>
      </c>
      <c r="U1080">
        <f t="shared" si="94"/>
        <v>2011</v>
      </c>
    </row>
    <row r="1081" spans="1:21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90"/>
        <v>3</v>
      </c>
      <c r="P1081">
        <f t="shared" si="91"/>
        <v>37.666699999999999</v>
      </c>
      <c r="Q1081" s="12" t="s">
        <v>8331</v>
      </c>
      <c r="R1081" t="s">
        <v>8332</v>
      </c>
      <c r="S1081" s="10">
        <f t="shared" si="92"/>
        <v>42479.566388888896</v>
      </c>
      <c r="T1081" s="9">
        <f t="shared" si="93"/>
        <v>42504.566388888896</v>
      </c>
      <c r="U1081">
        <f t="shared" si="94"/>
        <v>2016</v>
      </c>
    </row>
    <row r="1082" spans="1:21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90"/>
        <v>9</v>
      </c>
      <c r="P1082">
        <f t="shared" si="91"/>
        <v>18.581600000000002</v>
      </c>
      <c r="Q1082" s="12" t="s">
        <v>8331</v>
      </c>
      <c r="R1082" t="s">
        <v>8332</v>
      </c>
      <c r="S1082" s="10">
        <f t="shared" si="92"/>
        <v>41740.138113425928</v>
      </c>
      <c r="T1082" s="9">
        <f t="shared" si="93"/>
        <v>41770.138113425928</v>
      </c>
      <c r="U1082">
        <f t="shared" si="94"/>
        <v>2014</v>
      </c>
    </row>
    <row r="1083" spans="1:21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90"/>
        <v>0</v>
      </c>
      <c r="P1083">
        <f t="shared" si="91"/>
        <v>3</v>
      </c>
      <c r="Q1083" s="12" t="s">
        <v>8331</v>
      </c>
      <c r="R1083" t="s">
        <v>8332</v>
      </c>
      <c r="S1083" s="10">
        <f t="shared" si="92"/>
        <v>42002.926990740743</v>
      </c>
      <c r="T1083" s="9">
        <f t="shared" si="93"/>
        <v>42032.926990740743</v>
      </c>
      <c r="U1083">
        <f t="shared" si="94"/>
        <v>2014</v>
      </c>
    </row>
    <row r="1084" spans="1:21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90"/>
        <v>1</v>
      </c>
      <c r="P1084">
        <f t="shared" si="91"/>
        <v>18.666699999999999</v>
      </c>
      <c r="Q1084" s="12" t="s">
        <v>8331</v>
      </c>
      <c r="R1084" t="s">
        <v>8332</v>
      </c>
      <c r="S1084" s="10">
        <f t="shared" si="92"/>
        <v>41101.906111111115</v>
      </c>
      <c r="T1084" s="9">
        <f t="shared" si="93"/>
        <v>41131.906111111115</v>
      </c>
      <c r="U1084">
        <f t="shared" si="94"/>
        <v>2012</v>
      </c>
    </row>
    <row r="1085" spans="1:21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90"/>
        <v>1</v>
      </c>
      <c r="P1085">
        <f t="shared" si="91"/>
        <v>410</v>
      </c>
      <c r="Q1085" s="12" t="s">
        <v>8331</v>
      </c>
      <c r="R1085" t="s">
        <v>8332</v>
      </c>
      <c r="S1085" s="10">
        <f t="shared" si="92"/>
        <v>41793.659525462965</v>
      </c>
      <c r="T1085" s="9">
        <f t="shared" si="93"/>
        <v>41853.659525462965</v>
      </c>
      <c r="U1085">
        <f t="shared" si="94"/>
        <v>2014</v>
      </c>
    </row>
    <row r="1086" spans="1:21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90"/>
        <v>0</v>
      </c>
      <c r="P1086" t="str">
        <f t="shared" si="91"/>
        <v>no backers</v>
      </c>
      <c r="Q1086" s="12" t="s">
        <v>8331</v>
      </c>
      <c r="R1086" t="s">
        <v>8332</v>
      </c>
      <c r="S1086" s="10">
        <f t="shared" si="92"/>
        <v>41829.912083333329</v>
      </c>
      <c r="T1086" s="9">
        <f t="shared" si="93"/>
        <v>41859.912083333329</v>
      </c>
      <c r="U1086">
        <f t="shared" si="94"/>
        <v>2014</v>
      </c>
    </row>
    <row r="1087" spans="1:21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90"/>
        <v>3</v>
      </c>
      <c r="P1087">
        <f t="shared" si="91"/>
        <v>114</v>
      </c>
      <c r="Q1087" s="12" t="s">
        <v>8331</v>
      </c>
      <c r="R1087" t="s">
        <v>8332</v>
      </c>
      <c r="S1087" s="10">
        <f t="shared" si="92"/>
        <v>42413.671006944445</v>
      </c>
      <c r="T1087" s="9">
        <f t="shared" si="93"/>
        <v>42443.629340277781</v>
      </c>
      <c r="U1087">
        <f t="shared" si="94"/>
        <v>2016</v>
      </c>
    </row>
    <row r="1088" spans="1:21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90"/>
        <v>0</v>
      </c>
      <c r="P1088">
        <f t="shared" si="91"/>
        <v>7.5</v>
      </c>
      <c r="Q1088" s="12" t="s">
        <v>8331</v>
      </c>
      <c r="R1088" t="s">
        <v>8332</v>
      </c>
      <c r="S1088" s="10">
        <f t="shared" si="92"/>
        <v>41845.866793981484</v>
      </c>
      <c r="T1088" s="9">
        <f t="shared" si="93"/>
        <v>41875.866793981484</v>
      </c>
      <c r="U1088">
        <f t="shared" si="94"/>
        <v>2014</v>
      </c>
    </row>
    <row r="1089" spans="1:21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90"/>
        <v>0</v>
      </c>
      <c r="P1089" t="str">
        <f t="shared" si="91"/>
        <v>no backers</v>
      </c>
      <c r="Q1089" s="12" t="s">
        <v>8331</v>
      </c>
      <c r="R1089" t="s">
        <v>8332</v>
      </c>
      <c r="S1089" s="10">
        <f t="shared" si="92"/>
        <v>41775.713969907411</v>
      </c>
      <c r="T1089" s="9">
        <f t="shared" si="93"/>
        <v>41805.713969907411</v>
      </c>
      <c r="U1089">
        <f t="shared" si="94"/>
        <v>2014</v>
      </c>
    </row>
    <row r="1090" spans="1:21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90"/>
        <v>14</v>
      </c>
      <c r="P1090">
        <f t="shared" si="91"/>
        <v>43.417299999999997</v>
      </c>
      <c r="Q1090" s="12" t="s">
        <v>8331</v>
      </c>
      <c r="R1090" t="s">
        <v>8332</v>
      </c>
      <c r="S1090" s="10">
        <f t="shared" si="92"/>
        <v>41723.799386574072</v>
      </c>
      <c r="T1090" s="9">
        <f t="shared" si="93"/>
        <v>41753.799386574072</v>
      </c>
      <c r="U1090">
        <f t="shared" si="94"/>
        <v>2014</v>
      </c>
    </row>
    <row r="1091" spans="1:21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95">ROUND(E1091/D1091*100,0)</f>
        <v>8</v>
      </c>
      <c r="P1091">
        <f t="shared" ref="P1091:P1154" si="96">IFERROR(ROUND(E1091/L1091,4),"no backers")</f>
        <v>23.959199999999999</v>
      </c>
      <c r="Q1091" s="12" t="s">
        <v>8331</v>
      </c>
      <c r="R1091" t="s">
        <v>8332</v>
      </c>
      <c r="S1091" s="10">
        <f t="shared" ref="S1091:S1154" si="97">(((J1091/60)/60)/24)+DATE(1970,1,1)</f>
        <v>42151.189525462964</v>
      </c>
      <c r="T1091" s="9">
        <f t="shared" ref="T1091:T1154" si="98">(((I1091/60)/60)/24)+DATE(1970,1,1)</f>
        <v>42181.189525462964</v>
      </c>
      <c r="U1091">
        <f t="shared" ref="U1091:U1154" si="99">YEAR(S1091)</f>
        <v>2015</v>
      </c>
    </row>
    <row r="1092" spans="1:21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95"/>
        <v>0</v>
      </c>
      <c r="P1092">
        <f t="shared" si="96"/>
        <v>5</v>
      </c>
      <c r="Q1092" s="12" t="s">
        <v>8331</v>
      </c>
      <c r="R1092" t="s">
        <v>8332</v>
      </c>
      <c r="S1092" s="10">
        <f t="shared" si="97"/>
        <v>42123.185798611114</v>
      </c>
      <c r="T1092" s="9">
        <f t="shared" si="98"/>
        <v>42153.185798611114</v>
      </c>
      <c r="U1092">
        <f t="shared" si="99"/>
        <v>2015</v>
      </c>
    </row>
    <row r="1093" spans="1:21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95"/>
        <v>13</v>
      </c>
      <c r="P1093">
        <f t="shared" si="96"/>
        <v>12.5</v>
      </c>
      <c r="Q1093" s="12" t="s">
        <v>8331</v>
      </c>
      <c r="R1093" t="s">
        <v>8332</v>
      </c>
      <c r="S1093" s="10">
        <f t="shared" si="97"/>
        <v>42440.820277777777</v>
      </c>
      <c r="T1093" s="9">
        <f t="shared" si="98"/>
        <v>42470.778611111105</v>
      </c>
      <c r="U1093">
        <f t="shared" si="99"/>
        <v>2016</v>
      </c>
    </row>
    <row r="1094" spans="1:21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95"/>
        <v>1</v>
      </c>
      <c r="P1094">
        <f t="shared" si="96"/>
        <v>3</v>
      </c>
      <c r="Q1094" s="12" t="s">
        <v>8331</v>
      </c>
      <c r="R1094" t="s">
        <v>8332</v>
      </c>
      <c r="S1094" s="10">
        <f t="shared" si="97"/>
        <v>41250.025902777779</v>
      </c>
      <c r="T1094" s="9">
        <f t="shared" si="98"/>
        <v>41280.025902777779</v>
      </c>
      <c r="U1094">
        <f t="shared" si="99"/>
        <v>2012</v>
      </c>
    </row>
    <row r="1095" spans="1:21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95"/>
        <v>14</v>
      </c>
      <c r="P1095">
        <f t="shared" si="96"/>
        <v>10.5625</v>
      </c>
      <c r="Q1095" s="12" t="s">
        <v>8331</v>
      </c>
      <c r="R1095" t="s">
        <v>8332</v>
      </c>
      <c r="S1095" s="10">
        <f t="shared" si="97"/>
        <v>42396.973807870367</v>
      </c>
      <c r="T1095" s="9">
        <f t="shared" si="98"/>
        <v>42411.973807870367</v>
      </c>
      <c r="U1095">
        <f t="shared" si="99"/>
        <v>2016</v>
      </c>
    </row>
    <row r="1096" spans="1:21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95"/>
        <v>18</v>
      </c>
      <c r="P1096">
        <f t="shared" si="96"/>
        <v>122.0004</v>
      </c>
      <c r="Q1096" s="12" t="s">
        <v>8331</v>
      </c>
      <c r="R1096" t="s">
        <v>8332</v>
      </c>
      <c r="S1096" s="10">
        <f t="shared" si="97"/>
        <v>40795.713344907403</v>
      </c>
      <c r="T1096" s="9">
        <f t="shared" si="98"/>
        <v>40825.713344907403</v>
      </c>
      <c r="U1096">
        <f t="shared" si="99"/>
        <v>2011</v>
      </c>
    </row>
    <row r="1097" spans="1:21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95"/>
        <v>5</v>
      </c>
      <c r="P1097">
        <f t="shared" si="96"/>
        <v>267.80849999999998</v>
      </c>
      <c r="Q1097" s="12" t="s">
        <v>8331</v>
      </c>
      <c r="R1097" t="s">
        <v>8332</v>
      </c>
      <c r="S1097" s="10">
        <f t="shared" si="97"/>
        <v>41486.537268518521</v>
      </c>
      <c r="T1097" s="9">
        <f t="shared" si="98"/>
        <v>41516.537268518521</v>
      </c>
      <c r="U1097">
        <f t="shared" si="99"/>
        <v>2013</v>
      </c>
    </row>
    <row r="1098" spans="1:21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95"/>
        <v>18</v>
      </c>
      <c r="P1098">
        <f t="shared" si="96"/>
        <v>74.206900000000005</v>
      </c>
      <c r="Q1098" s="12" t="s">
        <v>8331</v>
      </c>
      <c r="R1098" t="s">
        <v>8332</v>
      </c>
      <c r="S1098" s="10">
        <f t="shared" si="97"/>
        <v>41885.51798611111</v>
      </c>
      <c r="T1098" s="9">
        <f t="shared" si="98"/>
        <v>41916.145833333336</v>
      </c>
      <c r="U1098">
        <f t="shared" si="99"/>
        <v>2014</v>
      </c>
    </row>
    <row r="1099" spans="1:21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95"/>
        <v>0</v>
      </c>
      <c r="P1099">
        <f t="shared" si="96"/>
        <v>6.7142999999999997</v>
      </c>
      <c r="Q1099" s="12" t="s">
        <v>8331</v>
      </c>
      <c r="R1099" t="s">
        <v>8332</v>
      </c>
      <c r="S1099" s="10">
        <f t="shared" si="97"/>
        <v>41660.792557870373</v>
      </c>
      <c r="T1099" s="9">
        <f t="shared" si="98"/>
        <v>41700.792557870373</v>
      </c>
      <c r="U1099">
        <f t="shared" si="99"/>
        <v>2014</v>
      </c>
    </row>
    <row r="1100" spans="1:21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95"/>
        <v>7</v>
      </c>
      <c r="P1100">
        <f t="shared" si="96"/>
        <v>81.954499999999996</v>
      </c>
      <c r="Q1100" s="12" t="s">
        <v>8331</v>
      </c>
      <c r="R1100" t="s">
        <v>8332</v>
      </c>
      <c r="S1100" s="10">
        <f t="shared" si="97"/>
        <v>41712.762673611112</v>
      </c>
      <c r="T1100" s="9">
        <f t="shared" si="98"/>
        <v>41742.762673611112</v>
      </c>
      <c r="U1100">
        <f t="shared" si="99"/>
        <v>2014</v>
      </c>
    </row>
    <row r="1101" spans="1:21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95"/>
        <v>1</v>
      </c>
      <c r="P1101">
        <f t="shared" si="96"/>
        <v>25</v>
      </c>
      <c r="Q1101" s="12" t="s">
        <v>8331</v>
      </c>
      <c r="R1101" t="s">
        <v>8332</v>
      </c>
      <c r="S1101" s="10">
        <f t="shared" si="97"/>
        <v>42107.836435185185</v>
      </c>
      <c r="T1101" s="9">
        <f t="shared" si="98"/>
        <v>42137.836435185185</v>
      </c>
      <c r="U1101">
        <f t="shared" si="99"/>
        <v>2015</v>
      </c>
    </row>
    <row r="1102" spans="1:21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95"/>
        <v>3</v>
      </c>
      <c r="P1102">
        <f t="shared" si="96"/>
        <v>10</v>
      </c>
      <c r="Q1102" s="12" t="s">
        <v>8331</v>
      </c>
      <c r="R1102" t="s">
        <v>8332</v>
      </c>
      <c r="S1102" s="10">
        <f t="shared" si="97"/>
        <v>42384.110775462963</v>
      </c>
      <c r="T1102" s="9">
        <f t="shared" si="98"/>
        <v>42414.110775462963</v>
      </c>
      <c r="U1102">
        <f t="shared" si="99"/>
        <v>2016</v>
      </c>
    </row>
    <row r="1103" spans="1:21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95"/>
        <v>0</v>
      </c>
      <c r="P1103">
        <f t="shared" si="96"/>
        <v>6.8333000000000004</v>
      </c>
      <c r="Q1103" s="12" t="s">
        <v>8331</v>
      </c>
      <c r="R1103" t="s">
        <v>8332</v>
      </c>
      <c r="S1103" s="10">
        <f t="shared" si="97"/>
        <v>42538.77243055556</v>
      </c>
      <c r="T1103" s="9">
        <f t="shared" si="98"/>
        <v>42565.758333333331</v>
      </c>
      <c r="U1103">
        <f t="shared" si="99"/>
        <v>2016</v>
      </c>
    </row>
    <row r="1104" spans="1:21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95"/>
        <v>5</v>
      </c>
      <c r="P1104">
        <f t="shared" si="96"/>
        <v>17.708300000000001</v>
      </c>
      <c r="Q1104" s="12" t="s">
        <v>8331</v>
      </c>
      <c r="R1104" t="s">
        <v>8332</v>
      </c>
      <c r="S1104" s="10">
        <f t="shared" si="97"/>
        <v>41577.045428240745</v>
      </c>
      <c r="T1104" s="9">
        <f t="shared" si="98"/>
        <v>41617.249305555553</v>
      </c>
      <c r="U1104">
        <f t="shared" si="99"/>
        <v>2013</v>
      </c>
    </row>
    <row r="1105" spans="1:21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95"/>
        <v>2</v>
      </c>
      <c r="P1105">
        <f t="shared" si="96"/>
        <v>16.2</v>
      </c>
      <c r="Q1105" s="12" t="s">
        <v>8331</v>
      </c>
      <c r="R1105" t="s">
        <v>8332</v>
      </c>
      <c r="S1105" s="10">
        <f t="shared" si="97"/>
        <v>42479.22210648148</v>
      </c>
      <c r="T1105" s="9">
        <f t="shared" si="98"/>
        <v>42539.22210648148</v>
      </c>
      <c r="U1105">
        <f t="shared" si="99"/>
        <v>2016</v>
      </c>
    </row>
    <row r="1106" spans="1:21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95"/>
        <v>5</v>
      </c>
      <c r="P1106">
        <f t="shared" si="96"/>
        <v>80.297300000000007</v>
      </c>
      <c r="Q1106" s="12" t="s">
        <v>8331</v>
      </c>
      <c r="R1106" t="s">
        <v>8332</v>
      </c>
      <c r="S1106" s="10">
        <f t="shared" si="97"/>
        <v>41771.40996527778</v>
      </c>
      <c r="T1106" s="9">
        <f t="shared" si="98"/>
        <v>41801.40996527778</v>
      </c>
      <c r="U1106">
        <f t="shared" si="99"/>
        <v>2014</v>
      </c>
    </row>
    <row r="1107" spans="1:21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95"/>
        <v>0</v>
      </c>
      <c r="P1107">
        <f t="shared" si="96"/>
        <v>71.55</v>
      </c>
      <c r="Q1107" s="12" t="s">
        <v>8331</v>
      </c>
      <c r="R1107" t="s">
        <v>8332</v>
      </c>
      <c r="S1107" s="10">
        <f t="shared" si="97"/>
        <v>41692.135729166665</v>
      </c>
      <c r="T1107" s="9">
        <f t="shared" si="98"/>
        <v>41722.0940625</v>
      </c>
      <c r="U1107">
        <f t="shared" si="99"/>
        <v>2014</v>
      </c>
    </row>
    <row r="1108" spans="1:21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95"/>
        <v>41</v>
      </c>
      <c r="P1108">
        <f t="shared" si="96"/>
        <v>23.571400000000001</v>
      </c>
      <c r="Q1108" s="12" t="s">
        <v>8331</v>
      </c>
      <c r="R1108" t="s">
        <v>8332</v>
      </c>
      <c r="S1108" s="10">
        <f t="shared" si="97"/>
        <v>40973.740451388891</v>
      </c>
      <c r="T1108" s="9">
        <f t="shared" si="98"/>
        <v>41003.698784722219</v>
      </c>
      <c r="U1108">
        <f t="shared" si="99"/>
        <v>2012</v>
      </c>
    </row>
    <row r="1109" spans="1:21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95"/>
        <v>0</v>
      </c>
      <c r="P1109" t="str">
        <f t="shared" si="96"/>
        <v>no backers</v>
      </c>
      <c r="Q1109" s="12" t="s">
        <v>8331</v>
      </c>
      <c r="R1109" t="s">
        <v>8332</v>
      </c>
      <c r="S1109" s="10">
        <f t="shared" si="97"/>
        <v>41813.861388888887</v>
      </c>
      <c r="T1109" s="9">
        <f t="shared" si="98"/>
        <v>41843.861388888887</v>
      </c>
      <c r="U1109">
        <f t="shared" si="99"/>
        <v>2014</v>
      </c>
    </row>
    <row r="1110" spans="1:21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95"/>
        <v>3</v>
      </c>
      <c r="P1110">
        <f t="shared" si="96"/>
        <v>34.881</v>
      </c>
      <c r="Q1110" s="12" t="s">
        <v>8331</v>
      </c>
      <c r="R1110" t="s">
        <v>8332</v>
      </c>
      <c r="S1110" s="10">
        <f t="shared" si="97"/>
        <v>40952.636979166666</v>
      </c>
      <c r="T1110" s="9">
        <f t="shared" si="98"/>
        <v>41012.595312500001</v>
      </c>
      <c r="U1110">
        <f t="shared" si="99"/>
        <v>2012</v>
      </c>
    </row>
    <row r="1111" spans="1:21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95"/>
        <v>0</v>
      </c>
      <c r="P1111">
        <f t="shared" si="96"/>
        <v>15</v>
      </c>
      <c r="Q1111" s="12" t="s">
        <v>8331</v>
      </c>
      <c r="R1111" t="s">
        <v>8332</v>
      </c>
      <c r="S1111" s="10">
        <f t="shared" si="97"/>
        <v>42662.752199074079</v>
      </c>
      <c r="T1111" s="9">
        <f t="shared" si="98"/>
        <v>42692.793865740736</v>
      </c>
      <c r="U1111">
        <f t="shared" si="99"/>
        <v>2016</v>
      </c>
    </row>
    <row r="1112" spans="1:21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95"/>
        <v>1</v>
      </c>
      <c r="P1112">
        <f t="shared" si="96"/>
        <v>23.181799999999999</v>
      </c>
      <c r="Q1112" s="12" t="s">
        <v>8331</v>
      </c>
      <c r="R1112" t="s">
        <v>8332</v>
      </c>
      <c r="S1112" s="10">
        <f t="shared" si="97"/>
        <v>41220.933124999996</v>
      </c>
      <c r="T1112" s="9">
        <f t="shared" si="98"/>
        <v>41250.933124999996</v>
      </c>
      <c r="U1112">
        <f t="shared" si="99"/>
        <v>2012</v>
      </c>
    </row>
    <row r="1113" spans="1:21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95"/>
        <v>0</v>
      </c>
      <c r="P1113">
        <f t="shared" si="96"/>
        <v>1</v>
      </c>
      <c r="Q1113" s="12" t="s">
        <v>8331</v>
      </c>
      <c r="R1113" t="s">
        <v>8332</v>
      </c>
      <c r="S1113" s="10">
        <f t="shared" si="97"/>
        <v>42347.203587962969</v>
      </c>
      <c r="T1113" s="9">
        <f t="shared" si="98"/>
        <v>42377.203587962969</v>
      </c>
      <c r="U1113">
        <f t="shared" si="99"/>
        <v>2015</v>
      </c>
    </row>
    <row r="1114" spans="1:21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95"/>
        <v>36</v>
      </c>
      <c r="P1114">
        <f t="shared" si="96"/>
        <v>100.2337</v>
      </c>
      <c r="Q1114" s="12" t="s">
        <v>8331</v>
      </c>
      <c r="R1114" t="s">
        <v>8332</v>
      </c>
      <c r="S1114" s="10">
        <f t="shared" si="97"/>
        <v>41963.759386574078</v>
      </c>
      <c r="T1114" s="9">
        <f t="shared" si="98"/>
        <v>42023.354166666672</v>
      </c>
      <c r="U1114">
        <f t="shared" si="99"/>
        <v>2014</v>
      </c>
    </row>
    <row r="1115" spans="1:21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95"/>
        <v>1</v>
      </c>
      <c r="P1115">
        <f t="shared" si="96"/>
        <v>5</v>
      </c>
      <c r="Q1115" s="12" t="s">
        <v>8331</v>
      </c>
      <c r="R1115" t="s">
        <v>8332</v>
      </c>
      <c r="S1115" s="10">
        <f t="shared" si="97"/>
        <v>41835.977083333331</v>
      </c>
      <c r="T1115" s="9">
        <f t="shared" si="98"/>
        <v>41865.977083333331</v>
      </c>
      <c r="U1115">
        <f t="shared" si="99"/>
        <v>2014</v>
      </c>
    </row>
    <row r="1116" spans="1:21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95"/>
        <v>0</v>
      </c>
      <c r="P1116">
        <f t="shared" si="96"/>
        <v>3.3332999999999999</v>
      </c>
      <c r="Q1116" s="12" t="s">
        <v>8331</v>
      </c>
      <c r="R1116" t="s">
        <v>8332</v>
      </c>
      <c r="S1116" s="10">
        <f t="shared" si="97"/>
        <v>41526.345914351856</v>
      </c>
      <c r="T1116" s="9">
        <f t="shared" si="98"/>
        <v>41556.345914351856</v>
      </c>
      <c r="U1116">
        <f t="shared" si="99"/>
        <v>2013</v>
      </c>
    </row>
    <row r="1117" spans="1:21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95"/>
        <v>0</v>
      </c>
      <c r="P1117">
        <f t="shared" si="96"/>
        <v>13.25</v>
      </c>
      <c r="Q1117" s="12" t="s">
        <v>8331</v>
      </c>
      <c r="R1117" t="s">
        <v>8332</v>
      </c>
      <c r="S1117" s="10">
        <f t="shared" si="97"/>
        <v>42429.695543981477</v>
      </c>
      <c r="T1117" s="9">
        <f t="shared" si="98"/>
        <v>42459.653877314813</v>
      </c>
      <c r="U1117">
        <f t="shared" si="99"/>
        <v>2016</v>
      </c>
    </row>
    <row r="1118" spans="1:21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95"/>
        <v>0</v>
      </c>
      <c r="P1118">
        <f t="shared" si="96"/>
        <v>17.852</v>
      </c>
      <c r="Q1118" s="12" t="s">
        <v>8331</v>
      </c>
      <c r="R1118" t="s">
        <v>8332</v>
      </c>
      <c r="S1118" s="10">
        <f t="shared" si="97"/>
        <v>41009.847314814811</v>
      </c>
      <c r="T1118" s="9">
        <f t="shared" si="98"/>
        <v>41069.847314814811</v>
      </c>
      <c r="U1118">
        <f t="shared" si="99"/>
        <v>2012</v>
      </c>
    </row>
    <row r="1119" spans="1:21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95"/>
        <v>8</v>
      </c>
      <c r="P1119">
        <f t="shared" si="96"/>
        <v>10.375</v>
      </c>
      <c r="Q1119" s="12" t="s">
        <v>8331</v>
      </c>
      <c r="R1119" t="s">
        <v>8332</v>
      </c>
      <c r="S1119" s="10">
        <f t="shared" si="97"/>
        <v>42333.598530092597</v>
      </c>
      <c r="T1119" s="9">
        <f t="shared" si="98"/>
        <v>42363.598530092597</v>
      </c>
      <c r="U1119">
        <f t="shared" si="99"/>
        <v>2015</v>
      </c>
    </row>
    <row r="1120" spans="1:21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95"/>
        <v>2</v>
      </c>
      <c r="P1120">
        <f t="shared" si="96"/>
        <v>36.333300000000001</v>
      </c>
      <c r="Q1120" s="12" t="s">
        <v>8331</v>
      </c>
      <c r="R1120" t="s">
        <v>8332</v>
      </c>
      <c r="S1120" s="10">
        <f t="shared" si="97"/>
        <v>41704.16642361111</v>
      </c>
      <c r="T1120" s="9">
        <f t="shared" si="98"/>
        <v>41734.124756944446</v>
      </c>
      <c r="U1120">
        <f t="shared" si="99"/>
        <v>2014</v>
      </c>
    </row>
    <row r="1121" spans="1:21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95"/>
        <v>0</v>
      </c>
      <c r="P1121">
        <f t="shared" si="96"/>
        <v>5</v>
      </c>
      <c r="Q1121" s="12" t="s">
        <v>8331</v>
      </c>
      <c r="R1121" t="s">
        <v>8332</v>
      </c>
      <c r="S1121" s="10">
        <f t="shared" si="97"/>
        <v>41722.792407407411</v>
      </c>
      <c r="T1121" s="9">
        <f t="shared" si="98"/>
        <v>41735.792407407411</v>
      </c>
      <c r="U1121">
        <f t="shared" si="99"/>
        <v>2014</v>
      </c>
    </row>
    <row r="1122" spans="1:21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95"/>
        <v>0</v>
      </c>
      <c r="P1122" t="str">
        <f t="shared" si="96"/>
        <v>no backers</v>
      </c>
      <c r="Q1122" s="12" t="s">
        <v>8331</v>
      </c>
      <c r="R1122" t="s">
        <v>8332</v>
      </c>
      <c r="S1122" s="10">
        <f t="shared" si="97"/>
        <v>40799.872685185182</v>
      </c>
      <c r="T1122" s="9">
        <f t="shared" si="98"/>
        <v>40844.872685185182</v>
      </c>
      <c r="U1122">
        <f t="shared" si="99"/>
        <v>2011</v>
      </c>
    </row>
    <row r="1123" spans="1:21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95"/>
        <v>0</v>
      </c>
      <c r="P1123">
        <f t="shared" si="96"/>
        <v>5.8</v>
      </c>
      <c r="Q1123" s="12" t="s">
        <v>8331</v>
      </c>
      <c r="R1123" t="s">
        <v>8332</v>
      </c>
      <c r="S1123" s="10">
        <f t="shared" si="97"/>
        <v>42412.934212962966</v>
      </c>
      <c r="T1123" s="9">
        <f t="shared" si="98"/>
        <v>42442.892546296294</v>
      </c>
      <c r="U1123">
        <f t="shared" si="99"/>
        <v>2016</v>
      </c>
    </row>
    <row r="1124" spans="1:21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95"/>
        <v>0</v>
      </c>
      <c r="P1124" t="str">
        <f t="shared" si="96"/>
        <v>no backers</v>
      </c>
      <c r="Q1124" s="12" t="s">
        <v>8331</v>
      </c>
      <c r="R1124" t="s">
        <v>8332</v>
      </c>
      <c r="S1124" s="10">
        <f t="shared" si="97"/>
        <v>41410.703993055555</v>
      </c>
      <c r="T1124" s="9">
        <f t="shared" si="98"/>
        <v>41424.703993055555</v>
      </c>
      <c r="U1124">
        <f t="shared" si="99"/>
        <v>2013</v>
      </c>
    </row>
    <row r="1125" spans="1:21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95"/>
        <v>0</v>
      </c>
      <c r="P1125">
        <f t="shared" si="96"/>
        <v>3.6667000000000001</v>
      </c>
      <c r="Q1125" s="12" t="s">
        <v>8331</v>
      </c>
      <c r="R1125" t="s">
        <v>8332</v>
      </c>
      <c r="S1125" s="10">
        <f t="shared" si="97"/>
        <v>41718.5237037037</v>
      </c>
      <c r="T1125" s="9">
        <f t="shared" si="98"/>
        <v>41748.5237037037</v>
      </c>
      <c r="U1125">
        <f t="shared" si="99"/>
        <v>2014</v>
      </c>
    </row>
    <row r="1126" spans="1:21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95"/>
        <v>0</v>
      </c>
      <c r="P1126">
        <f t="shared" si="96"/>
        <v>60.714300000000001</v>
      </c>
      <c r="Q1126" s="12" t="s">
        <v>8331</v>
      </c>
      <c r="R1126" t="s">
        <v>8333</v>
      </c>
      <c r="S1126" s="10">
        <f t="shared" si="97"/>
        <v>42094.667256944449</v>
      </c>
      <c r="T1126" s="9">
        <f t="shared" si="98"/>
        <v>42124.667256944449</v>
      </c>
      <c r="U1126">
        <f t="shared" si="99"/>
        <v>2015</v>
      </c>
    </row>
    <row r="1127" spans="1:21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95"/>
        <v>0</v>
      </c>
      <c r="P1127" t="str">
        <f t="shared" si="96"/>
        <v>no backers</v>
      </c>
      <c r="Q1127" s="12" t="s">
        <v>8331</v>
      </c>
      <c r="R1127" t="s">
        <v>8333</v>
      </c>
      <c r="S1127" s="10">
        <f t="shared" si="97"/>
        <v>42212.624189814815</v>
      </c>
      <c r="T1127" s="9">
        <f t="shared" si="98"/>
        <v>42272.624189814815</v>
      </c>
      <c r="U1127">
        <f t="shared" si="99"/>
        <v>2015</v>
      </c>
    </row>
    <row r="1128" spans="1:21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95"/>
        <v>1</v>
      </c>
      <c r="P1128">
        <f t="shared" si="96"/>
        <v>5</v>
      </c>
      <c r="Q1128" s="12" t="s">
        <v>8331</v>
      </c>
      <c r="R1128" t="s">
        <v>8333</v>
      </c>
      <c r="S1128" s="10">
        <f t="shared" si="97"/>
        <v>42535.327476851846</v>
      </c>
      <c r="T1128" s="9">
        <f t="shared" si="98"/>
        <v>42565.327476851846</v>
      </c>
      <c r="U1128">
        <f t="shared" si="99"/>
        <v>2016</v>
      </c>
    </row>
    <row r="1129" spans="1:21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95"/>
        <v>2</v>
      </c>
      <c r="P1129">
        <f t="shared" si="96"/>
        <v>25.434799999999999</v>
      </c>
      <c r="Q1129" s="12" t="s">
        <v>8331</v>
      </c>
      <c r="R1129" t="s">
        <v>8333</v>
      </c>
      <c r="S1129" s="10">
        <f t="shared" si="97"/>
        <v>41926.854166666664</v>
      </c>
      <c r="T1129" s="9">
        <f t="shared" si="98"/>
        <v>41957.895833333328</v>
      </c>
      <c r="U1129">
        <f t="shared" si="99"/>
        <v>2014</v>
      </c>
    </row>
    <row r="1130" spans="1:21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95"/>
        <v>0</v>
      </c>
      <c r="P1130">
        <f t="shared" si="96"/>
        <v>1</v>
      </c>
      <c r="Q1130" s="12" t="s">
        <v>8331</v>
      </c>
      <c r="R1130" t="s">
        <v>8333</v>
      </c>
      <c r="S1130" s="10">
        <f t="shared" si="97"/>
        <v>41828.649502314816</v>
      </c>
      <c r="T1130" s="9">
        <f t="shared" si="98"/>
        <v>41858.649502314816</v>
      </c>
      <c r="U1130">
        <f t="shared" si="99"/>
        <v>2014</v>
      </c>
    </row>
    <row r="1131" spans="1:21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95"/>
        <v>0</v>
      </c>
      <c r="P1131">
        <f t="shared" si="96"/>
        <v>10.5</v>
      </c>
      <c r="Q1131" s="12" t="s">
        <v>8331</v>
      </c>
      <c r="R1131" t="s">
        <v>8333</v>
      </c>
      <c r="S1131" s="10">
        <f t="shared" si="97"/>
        <v>42496.264965277776</v>
      </c>
      <c r="T1131" s="9">
        <f t="shared" si="98"/>
        <v>42526.264965277776</v>
      </c>
      <c r="U1131">
        <f t="shared" si="99"/>
        <v>2016</v>
      </c>
    </row>
    <row r="1132" spans="1:21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95"/>
        <v>0</v>
      </c>
      <c r="P1132">
        <f t="shared" si="96"/>
        <v>3.6667000000000001</v>
      </c>
      <c r="Q1132" s="12" t="s">
        <v>8331</v>
      </c>
      <c r="R1132" t="s">
        <v>8333</v>
      </c>
      <c r="S1132" s="10">
        <f t="shared" si="97"/>
        <v>41908.996527777781</v>
      </c>
      <c r="T1132" s="9">
        <f t="shared" si="98"/>
        <v>41969.038194444445</v>
      </c>
      <c r="U1132">
        <f t="shared" si="99"/>
        <v>2014</v>
      </c>
    </row>
    <row r="1133" spans="1:21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95"/>
        <v>0</v>
      </c>
      <c r="P1133" t="str">
        <f t="shared" si="96"/>
        <v>no backers</v>
      </c>
      <c r="Q1133" s="12" t="s">
        <v>8331</v>
      </c>
      <c r="R1133" t="s">
        <v>8333</v>
      </c>
      <c r="S1133" s="10">
        <f t="shared" si="97"/>
        <v>42332.908194444448</v>
      </c>
      <c r="T1133" s="9">
        <f t="shared" si="98"/>
        <v>42362.908194444448</v>
      </c>
      <c r="U1133">
        <f t="shared" si="99"/>
        <v>2015</v>
      </c>
    </row>
    <row r="1134" spans="1:21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95"/>
        <v>14</v>
      </c>
      <c r="P1134">
        <f t="shared" si="96"/>
        <v>110.61539999999999</v>
      </c>
      <c r="Q1134" s="12" t="s">
        <v>8331</v>
      </c>
      <c r="R1134" t="s">
        <v>8333</v>
      </c>
      <c r="S1134" s="10">
        <f t="shared" si="97"/>
        <v>42706.115405092598</v>
      </c>
      <c r="T1134" s="9">
        <f t="shared" si="98"/>
        <v>42736.115405092598</v>
      </c>
      <c r="U1134">
        <f t="shared" si="99"/>
        <v>2016</v>
      </c>
    </row>
    <row r="1135" spans="1:21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95"/>
        <v>1</v>
      </c>
      <c r="P1135">
        <f t="shared" si="96"/>
        <v>20</v>
      </c>
      <c r="Q1135" s="12" t="s">
        <v>8331</v>
      </c>
      <c r="R1135" t="s">
        <v>8333</v>
      </c>
      <c r="S1135" s="10">
        <f t="shared" si="97"/>
        <v>41821.407187500001</v>
      </c>
      <c r="T1135" s="9">
        <f t="shared" si="98"/>
        <v>41851.407187500001</v>
      </c>
      <c r="U1135">
        <f t="shared" si="99"/>
        <v>2014</v>
      </c>
    </row>
    <row r="1136" spans="1:21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95"/>
        <v>0</v>
      </c>
      <c r="P1136">
        <f t="shared" si="96"/>
        <v>1</v>
      </c>
      <c r="Q1136" s="12" t="s">
        <v>8331</v>
      </c>
      <c r="R1136" t="s">
        <v>8333</v>
      </c>
      <c r="S1136" s="10">
        <f t="shared" si="97"/>
        <v>41958.285046296296</v>
      </c>
      <c r="T1136" s="9">
        <f t="shared" si="98"/>
        <v>41972.189583333333</v>
      </c>
      <c r="U1136">
        <f t="shared" si="99"/>
        <v>2014</v>
      </c>
    </row>
    <row r="1137" spans="1:21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95"/>
        <v>5</v>
      </c>
      <c r="P1137">
        <f t="shared" si="96"/>
        <v>50</v>
      </c>
      <c r="Q1137" s="12" t="s">
        <v>8331</v>
      </c>
      <c r="R1137" t="s">
        <v>8333</v>
      </c>
      <c r="S1137" s="10">
        <f t="shared" si="97"/>
        <v>42558.989513888882</v>
      </c>
      <c r="T1137" s="9">
        <f t="shared" si="98"/>
        <v>42588.989513888882</v>
      </c>
      <c r="U1137">
        <f t="shared" si="99"/>
        <v>2016</v>
      </c>
    </row>
    <row r="1138" spans="1:21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95"/>
        <v>6</v>
      </c>
      <c r="P1138">
        <f t="shared" si="96"/>
        <v>45</v>
      </c>
      <c r="Q1138" s="12" t="s">
        <v>8331</v>
      </c>
      <c r="R1138" t="s">
        <v>8333</v>
      </c>
      <c r="S1138" s="10">
        <f t="shared" si="97"/>
        <v>42327.671631944439</v>
      </c>
      <c r="T1138" s="9">
        <f t="shared" si="98"/>
        <v>42357.671631944439</v>
      </c>
      <c r="U1138">
        <f t="shared" si="99"/>
        <v>2015</v>
      </c>
    </row>
    <row r="1139" spans="1:21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95"/>
        <v>40</v>
      </c>
      <c r="P1139">
        <f t="shared" si="96"/>
        <v>253.20509999999999</v>
      </c>
      <c r="Q1139" s="12" t="s">
        <v>8331</v>
      </c>
      <c r="R1139" t="s">
        <v>8333</v>
      </c>
      <c r="S1139" s="10">
        <f t="shared" si="97"/>
        <v>42453.819687499999</v>
      </c>
      <c r="T1139" s="9">
        <f t="shared" si="98"/>
        <v>42483.819687499999</v>
      </c>
      <c r="U1139">
        <f t="shared" si="99"/>
        <v>2016</v>
      </c>
    </row>
    <row r="1140" spans="1:21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95"/>
        <v>0</v>
      </c>
      <c r="P1140">
        <f t="shared" si="96"/>
        <v>31.25</v>
      </c>
      <c r="Q1140" s="12" t="s">
        <v>8331</v>
      </c>
      <c r="R1140" t="s">
        <v>8333</v>
      </c>
      <c r="S1140" s="10">
        <f t="shared" si="97"/>
        <v>42736.9066087963</v>
      </c>
      <c r="T1140" s="9">
        <f t="shared" si="98"/>
        <v>42756.9066087963</v>
      </c>
      <c r="U1140">
        <f t="shared" si="99"/>
        <v>2017</v>
      </c>
    </row>
    <row r="1141" spans="1:21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95"/>
        <v>0</v>
      </c>
      <c r="P1141">
        <f t="shared" si="96"/>
        <v>5</v>
      </c>
      <c r="Q1141" s="12" t="s">
        <v>8331</v>
      </c>
      <c r="R1141" t="s">
        <v>8333</v>
      </c>
      <c r="S1141" s="10">
        <f t="shared" si="97"/>
        <v>41975.347523148142</v>
      </c>
      <c r="T1141" s="9">
        <f t="shared" si="98"/>
        <v>42005.347523148142</v>
      </c>
      <c r="U1141">
        <f t="shared" si="99"/>
        <v>2014</v>
      </c>
    </row>
    <row r="1142" spans="1:21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95"/>
        <v>0</v>
      </c>
      <c r="P1142" t="str">
        <f t="shared" si="96"/>
        <v>no backers</v>
      </c>
      <c r="Q1142" s="12" t="s">
        <v>8331</v>
      </c>
      <c r="R1142" t="s">
        <v>8333</v>
      </c>
      <c r="S1142" s="10">
        <f t="shared" si="97"/>
        <v>42192.462048611109</v>
      </c>
      <c r="T1142" s="9">
        <f t="shared" si="98"/>
        <v>42222.462048611109</v>
      </c>
      <c r="U1142">
        <f t="shared" si="99"/>
        <v>2015</v>
      </c>
    </row>
    <row r="1143" spans="1:21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95"/>
        <v>0</v>
      </c>
      <c r="P1143" t="str">
        <f t="shared" si="96"/>
        <v>no backers</v>
      </c>
      <c r="Q1143" s="12" t="s">
        <v>8331</v>
      </c>
      <c r="R1143" t="s">
        <v>8333</v>
      </c>
      <c r="S1143" s="10">
        <f t="shared" si="97"/>
        <v>42164.699652777781</v>
      </c>
      <c r="T1143" s="9">
        <f t="shared" si="98"/>
        <v>42194.699652777781</v>
      </c>
      <c r="U1143">
        <f t="shared" si="99"/>
        <v>2015</v>
      </c>
    </row>
    <row r="1144" spans="1:21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95"/>
        <v>0</v>
      </c>
      <c r="P1144" t="str">
        <f t="shared" si="96"/>
        <v>no backers</v>
      </c>
      <c r="Q1144" s="12" t="s">
        <v>8331</v>
      </c>
      <c r="R1144" t="s">
        <v>8333</v>
      </c>
      <c r="S1144" s="10">
        <f t="shared" si="97"/>
        <v>42022.006099537044</v>
      </c>
      <c r="T1144" s="9">
        <f t="shared" si="98"/>
        <v>42052.006099537044</v>
      </c>
      <c r="U1144">
        <f t="shared" si="99"/>
        <v>2015</v>
      </c>
    </row>
    <row r="1145" spans="1:21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95"/>
        <v>0</v>
      </c>
      <c r="P1145">
        <f t="shared" si="96"/>
        <v>23.25</v>
      </c>
      <c r="Q1145" s="12" t="s">
        <v>8331</v>
      </c>
      <c r="R1145" t="s">
        <v>8333</v>
      </c>
      <c r="S1145" s="10">
        <f t="shared" si="97"/>
        <v>42325.19358796296</v>
      </c>
      <c r="T1145" s="9">
        <f t="shared" si="98"/>
        <v>42355.19358796296</v>
      </c>
      <c r="U1145">
        <f t="shared" si="99"/>
        <v>2015</v>
      </c>
    </row>
    <row r="1146" spans="1:21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95"/>
        <v>0</v>
      </c>
      <c r="P1146" t="str">
        <f t="shared" si="96"/>
        <v>no backers</v>
      </c>
      <c r="Q1146" s="12" t="s">
        <v>8334</v>
      </c>
      <c r="R1146" t="s">
        <v>8335</v>
      </c>
      <c r="S1146" s="10">
        <f t="shared" si="97"/>
        <v>42093.181944444441</v>
      </c>
      <c r="T1146" s="9">
        <f t="shared" si="98"/>
        <v>42123.181944444441</v>
      </c>
      <c r="U1146">
        <f t="shared" si="99"/>
        <v>2015</v>
      </c>
    </row>
    <row r="1147" spans="1:21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95"/>
        <v>0</v>
      </c>
      <c r="P1147">
        <f t="shared" si="96"/>
        <v>100</v>
      </c>
      <c r="Q1147" s="12" t="s">
        <v>8334</v>
      </c>
      <c r="R1147" t="s">
        <v>8335</v>
      </c>
      <c r="S1147" s="10">
        <f t="shared" si="97"/>
        <v>41854.747592592597</v>
      </c>
      <c r="T1147" s="9">
        <f t="shared" si="98"/>
        <v>41914.747592592597</v>
      </c>
      <c r="U1147">
        <f t="shared" si="99"/>
        <v>2014</v>
      </c>
    </row>
    <row r="1148" spans="1:21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95"/>
        <v>9</v>
      </c>
      <c r="P1148">
        <f t="shared" si="96"/>
        <v>44.166699999999999</v>
      </c>
      <c r="Q1148" s="12" t="s">
        <v>8334</v>
      </c>
      <c r="R1148" t="s">
        <v>8335</v>
      </c>
      <c r="S1148" s="10">
        <f t="shared" si="97"/>
        <v>41723.9533912037</v>
      </c>
      <c r="T1148" s="9">
        <f t="shared" si="98"/>
        <v>41761.9533912037</v>
      </c>
      <c r="U1148">
        <f t="shared" si="99"/>
        <v>2014</v>
      </c>
    </row>
    <row r="1149" spans="1:21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95"/>
        <v>0</v>
      </c>
      <c r="P1149" t="str">
        <f t="shared" si="96"/>
        <v>no backers</v>
      </c>
      <c r="Q1149" s="12" t="s">
        <v>8334</v>
      </c>
      <c r="R1149" t="s">
        <v>8335</v>
      </c>
      <c r="S1149" s="10">
        <f t="shared" si="97"/>
        <v>41871.972025462965</v>
      </c>
      <c r="T1149" s="9">
        <f t="shared" si="98"/>
        <v>41931.972025462965</v>
      </c>
      <c r="U1149">
        <f t="shared" si="99"/>
        <v>2014</v>
      </c>
    </row>
    <row r="1150" spans="1:21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95"/>
        <v>0</v>
      </c>
      <c r="P1150">
        <f t="shared" si="96"/>
        <v>24.333300000000001</v>
      </c>
      <c r="Q1150" s="12" t="s">
        <v>8334</v>
      </c>
      <c r="R1150" t="s">
        <v>8335</v>
      </c>
      <c r="S1150" s="10">
        <f t="shared" si="97"/>
        <v>42675.171076388884</v>
      </c>
      <c r="T1150" s="9">
        <f t="shared" si="98"/>
        <v>42705.212743055556</v>
      </c>
      <c r="U1150">
        <f t="shared" si="99"/>
        <v>2016</v>
      </c>
    </row>
    <row r="1151" spans="1:21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95"/>
        <v>0</v>
      </c>
      <c r="P1151">
        <f t="shared" si="96"/>
        <v>37.5</v>
      </c>
      <c r="Q1151" s="12" t="s">
        <v>8334</v>
      </c>
      <c r="R1151" t="s">
        <v>8335</v>
      </c>
      <c r="S1151" s="10">
        <f t="shared" si="97"/>
        <v>42507.71025462963</v>
      </c>
      <c r="T1151" s="9">
        <f t="shared" si="98"/>
        <v>42537.71025462963</v>
      </c>
      <c r="U1151">
        <f t="shared" si="99"/>
        <v>2016</v>
      </c>
    </row>
    <row r="1152" spans="1:21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95"/>
        <v>10</v>
      </c>
      <c r="P1152">
        <f t="shared" si="96"/>
        <v>42</v>
      </c>
      <c r="Q1152" s="12" t="s">
        <v>8334</v>
      </c>
      <c r="R1152" t="s">
        <v>8335</v>
      </c>
      <c r="S1152" s="10">
        <f t="shared" si="97"/>
        <v>42317.954571759255</v>
      </c>
      <c r="T1152" s="9">
        <f t="shared" si="98"/>
        <v>42377.954571759255</v>
      </c>
      <c r="U1152">
        <f t="shared" si="99"/>
        <v>2015</v>
      </c>
    </row>
    <row r="1153" spans="1:21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95"/>
        <v>0</v>
      </c>
      <c r="P1153" t="str">
        <f t="shared" si="96"/>
        <v>no backers</v>
      </c>
      <c r="Q1153" s="12" t="s">
        <v>8334</v>
      </c>
      <c r="R1153" t="s">
        <v>8335</v>
      </c>
      <c r="S1153" s="10">
        <f t="shared" si="97"/>
        <v>42224.102581018517</v>
      </c>
      <c r="T1153" s="9">
        <f t="shared" si="98"/>
        <v>42254.102581018517</v>
      </c>
      <c r="U1153">
        <f t="shared" si="99"/>
        <v>2015</v>
      </c>
    </row>
    <row r="1154" spans="1:21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95"/>
        <v>6</v>
      </c>
      <c r="P1154">
        <f t="shared" si="96"/>
        <v>60.7333</v>
      </c>
      <c r="Q1154" s="12" t="s">
        <v>8334</v>
      </c>
      <c r="R1154" t="s">
        <v>8335</v>
      </c>
      <c r="S1154" s="10">
        <f t="shared" si="97"/>
        <v>42109.709629629629</v>
      </c>
      <c r="T1154" s="9">
        <f t="shared" si="98"/>
        <v>42139.709629629629</v>
      </c>
      <c r="U1154">
        <f t="shared" si="99"/>
        <v>2015</v>
      </c>
    </row>
    <row r="1155" spans="1:21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100">ROUND(E1155/D1155*100,0)</f>
        <v>1</v>
      </c>
      <c r="P1155">
        <f t="shared" ref="P1155:P1218" si="101">IFERROR(ROUND(E1155/L1155,4),"no backers")</f>
        <v>50</v>
      </c>
      <c r="Q1155" s="12" t="s">
        <v>8334</v>
      </c>
      <c r="R1155" t="s">
        <v>8335</v>
      </c>
      <c r="S1155" s="10">
        <f t="shared" ref="S1155:S1218" si="102">(((J1155/60)/60)/24)+DATE(1970,1,1)</f>
        <v>42143.714178240742</v>
      </c>
      <c r="T1155" s="9">
        <f t="shared" ref="T1155:T1218" si="103">(((I1155/60)/60)/24)+DATE(1970,1,1)</f>
        <v>42173.714178240742</v>
      </c>
      <c r="U1155">
        <f t="shared" ref="U1155:U1218" si="104">YEAR(S1155)</f>
        <v>2015</v>
      </c>
    </row>
    <row r="1156" spans="1:21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100"/>
        <v>7</v>
      </c>
      <c r="P1156">
        <f t="shared" si="101"/>
        <v>108.33329999999999</v>
      </c>
      <c r="Q1156" s="12" t="s">
        <v>8334</v>
      </c>
      <c r="R1156" t="s">
        <v>8335</v>
      </c>
      <c r="S1156" s="10">
        <f t="shared" si="102"/>
        <v>42223.108865740738</v>
      </c>
      <c r="T1156" s="9">
        <f t="shared" si="103"/>
        <v>42253.108865740738</v>
      </c>
      <c r="U1156">
        <f t="shared" si="104"/>
        <v>2015</v>
      </c>
    </row>
    <row r="1157" spans="1:21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100"/>
        <v>1</v>
      </c>
      <c r="P1157">
        <f t="shared" si="101"/>
        <v>23.5</v>
      </c>
      <c r="Q1157" s="12" t="s">
        <v>8334</v>
      </c>
      <c r="R1157" t="s">
        <v>8335</v>
      </c>
      <c r="S1157" s="10">
        <f t="shared" si="102"/>
        <v>41835.763981481483</v>
      </c>
      <c r="T1157" s="9">
        <f t="shared" si="103"/>
        <v>41865.763981481483</v>
      </c>
      <c r="U1157">
        <f t="shared" si="104"/>
        <v>2014</v>
      </c>
    </row>
    <row r="1158" spans="1:21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100"/>
        <v>0</v>
      </c>
      <c r="P1158" t="str">
        <f t="shared" si="101"/>
        <v>no backers</v>
      </c>
      <c r="Q1158" s="12" t="s">
        <v>8334</v>
      </c>
      <c r="R1158" t="s">
        <v>8335</v>
      </c>
      <c r="S1158" s="10">
        <f t="shared" si="102"/>
        <v>42029.07131944444</v>
      </c>
      <c r="T1158" s="9">
        <f t="shared" si="103"/>
        <v>42059.07131944444</v>
      </c>
      <c r="U1158">
        <f t="shared" si="104"/>
        <v>2015</v>
      </c>
    </row>
    <row r="1159" spans="1:21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100"/>
        <v>2</v>
      </c>
      <c r="P1159">
        <f t="shared" si="101"/>
        <v>50.333300000000001</v>
      </c>
      <c r="Q1159" s="12" t="s">
        <v>8334</v>
      </c>
      <c r="R1159" t="s">
        <v>8335</v>
      </c>
      <c r="S1159" s="10">
        <f t="shared" si="102"/>
        <v>41918.628240740742</v>
      </c>
      <c r="T1159" s="9">
        <f t="shared" si="103"/>
        <v>41978.669907407413</v>
      </c>
      <c r="U1159">
        <f t="shared" si="104"/>
        <v>2014</v>
      </c>
    </row>
    <row r="1160" spans="1:21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100"/>
        <v>0</v>
      </c>
      <c r="P1160">
        <f t="shared" si="101"/>
        <v>11.666700000000001</v>
      </c>
      <c r="Q1160" s="12" t="s">
        <v>8334</v>
      </c>
      <c r="R1160" t="s">
        <v>8335</v>
      </c>
      <c r="S1160" s="10">
        <f t="shared" si="102"/>
        <v>41952.09175925926</v>
      </c>
      <c r="T1160" s="9">
        <f t="shared" si="103"/>
        <v>41982.09175925926</v>
      </c>
      <c r="U1160">
        <f t="shared" si="104"/>
        <v>2014</v>
      </c>
    </row>
    <row r="1161" spans="1:21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100"/>
        <v>0</v>
      </c>
      <c r="P1161" t="str">
        <f t="shared" si="101"/>
        <v>no backers</v>
      </c>
      <c r="Q1161" s="12" t="s">
        <v>8334</v>
      </c>
      <c r="R1161" t="s">
        <v>8335</v>
      </c>
      <c r="S1161" s="10">
        <f t="shared" si="102"/>
        <v>42154.726446759261</v>
      </c>
      <c r="T1161" s="9">
        <f t="shared" si="103"/>
        <v>42185.65625</v>
      </c>
      <c r="U1161">
        <f t="shared" si="104"/>
        <v>2015</v>
      </c>
    </row>
    <row r="1162" spans="1:21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100"/>
        <v>4</v>
      </c>
      <c r="P1162">
        <f t="shared" si="101"/>
        <v>60.789499999999997</v>
      </c>
      <c r="Q1162" s="12" t="s">
        <v>8334</v>
      </c>
      <c r="R1162" t="s">
        <v>8335</v>
      </c>
      <c r="S1162" s="10">
        <f t="shared" si="102"/>
        <v>42061.154930555553</v>
      </c>
      <c r="T1162" s="9">
        <f t="shared" si="103"/>
        <v>42091.113263888896</v>
      </c>
      <c r="U1162">
        <f t="shared" si="104"/>
        <v>2015</v>
      </c>
    </row>
    <row r="1163" spans="1:21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100"/>
        <v>0</v>
      </c>
      <c r="P1163" t="str">
        <f t="shared" si="101"/>
        <v>no backers</v>
      </c>
      <c r="Q1163" s="12" t="s">
        <v>8334</v>
      </c>
      <c r="R1163" t="s">
        <v>8335</v>
      </c>
      <c r="S1163" s="10">
        <f t="shared" si="102"/>
        <v>42122.629502314812</v>
      </c>
      <c r="T1163" s="9">
        <f t="shared" si="103"/>
        <v>42143.629502314812</v>
      </c>
      <c r="U1163">
        <f t="shared" si="104"/>
        <v>2015</v>
      </c>
    </row>
    <row r="1164" spans="1:21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100"/>
        <v>0</v>
      </c>
      <c r="P1164">
        <f t="shared" si="101"/>
        <v>17.5</v>
      </c>
      <c r="Q1164" s="12" t="s">
        <v>8334</v>
      </c>
      <c r="R1164" t="s">
        <v>8335</v>
      </c>
      <c r="S1164" s="10">
        <f t="shared" si="102"/>
        <v>41876.683611111112</v>
      </c>
      <c r="T1164" s="9">
        <f t="shared" si="103"/>
        <v>41907.683611111112</v>
      </c>
      <c r="U1164">
        <f t="shared" si="104"/>
        <v>2014</v>
      </c>
    </row>
    <row r="1165" spans="1:21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100"/>
        <v>0</v>
      </c>
      <c r="P1165" t="str">
        <f t="shared" si="101"/>
        <v>no backers</v>
      </c>
      <c r="Q1165" s="12" t="s">
        <v>8334</v>
      </c>
      <c r="R1165" t="s">
        <v>8335</v>
      </c>
      <c r="S1165" s="10">
        <f t="shared" si="102"/>
        <v>41830.723611111112</v>
      </c>
      <c r="T1165" s="9">
        <f t="shared" si="103"/>
        <v>41860.723611111112</v>
      </c>
      <c r="U1165">
        <f t="shared" si="104"/>
        <v>2014</v>
      </c>
    </row>
    <row r="1166" spans="1:21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100"/>
        <v>0</v>
      </c>
      <c r="P1166" t="str">
        <f t="shared" si="101"/>
        <v>no backers</v>
      </c>
      <c r="Q1166" s="12" t="s">
        <v>8334</v>
      </c>
      <c r="R1166" t="s">
        <v>8335</v>
      </c>
      <c r="S1166" s="10">
        <f t="shared" si="102"/>
        <v>42509.724328703705</v>
      </c>
      <c r="T1166" s="9">
        <f t="shared" si="103"/>
        <v>42539.724328703705</v>
      </c>
      <c r="U1166">
        <f t="shared" si="104"/>
        <v>2016</v>
      </c>
    </row>
    <row r="1167" spans="1:21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100"/>
        <v>21</v>
      </c>
      <c r="P1167">
        <f t="shared" si="101"/>
        <v>82.82</v>
      </c>
      <c r="Q1167" s="12" t="s">
        <v>8334</v>
      </c>
      <c r="R1167" t="s">
        <v>8335</v>
      </c>
      <c r="S1167" s="10">
        <f t="shared" si="102"/>
        <v>41792.214467592588</v>
      </c>
      <c r="T1167" s="9">
        <f t="shared" si="103"/>
        <v>41826.214467592588</v>
      </c>
      <c r="U1167">
        <f t="shared" si="104"/>
        <v>2014</v>
      </c>
    </row>
    <row r="1168" spans="1:21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100"/>
        <v>19</v>
      </c>
      <c r="P1168">
        <f t="shared" si="101"/>
        <v>358.875</v>
      </c>
      <c r="Q1168" s="12" t="s">
        <v>8334</v>
      </c>
      <c r="R1168" t="s">
        <v>8335</v>
      </c>
      <c r="S1168" s="10">
        <f t="shared" si="102"/>
        <v>42150.485439814816</v>
      </c>
      <c r="T1168" s="9">
        <f t="shared" si="103"/>
        <v>42181.166666666672</v>
      </c>
      <c r="U1168">
        <f t="shared" si="104"/>
        <v>2015</v>
      </c>
    </row>
    <row r="1169" spans="1:21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100"/>
        <v>2</v>
      </c>
      <c r="P1169">
        <f t="shared" si="101"/>
        <v>61.1875</v>
      </c>
      <c r="Q1169" s="12" t="s">
        <v>8334</v>
      </c>
      <c r="R1169" t="s">
        <v>8335</v>
      </c>
      <c r="S1169" s="10">
        <f t="shared" si="102"/>
        <v>41863.734895833331</v>
      </c>
      <c r="T1169" s="9">
        <f t="shared" si="103"/>
        <v>41894.734895833331</v>
      </c>
      <c r="U1169">
        <f t="shared" si="104"/>
        <v>2014</v>
      </c>
    </row>
    <row r="1170" spans="1:21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100"/>
        <v>6</v>
      </c>
      <c r="P1170">
        <f t="shared" si="101"/>
        <v>340</v>
      </c>
      <c r="Q1170" s="12" t="s">
        <v>8334</v>
      </c>
      <c r="R1170" t="s">
        <v>8335</v>
      </c>
      <c r="S1170" s="10">
        <f t="shared" si="102"/>
        <v>42605.053993055553</v>
      </c>
      <c r="T1170" s="9">
        <f t="shared" si="103"/>
        <v>42635.053993055553</v>
      </c>
      <c r="U1170">
        <f t="shared" si="104"/>
        <v>2016</v>
      </c>
    </row>
    <row r="1171" spans="1:21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100"/>
        <v>0</v>
      </c>
      <c r="P1171">
        <f t="shared" si="101"/>
        <v>5.6666999999999996</v>
      </c>
      <c r="Q1171" s="12" t="s">
        <v>8334</v>
      </c>
      <c r="R1171" t="s">
        <v>8335</v>
      </c>
      <c r="S1171" s="10">
        <f t="shared" si="102"/>
        <v>42027.353738425925</v>
      </c>
      <c r="T1171" s="9">
        <f t="shared" si="103"/>
        <v>42057.353738425925</v>
      </c>
      <c r="U1171">
        <f t="shared" si="104"/>
        <v>2015</v>
      </c>
    </row>
    <row r="1172" spans="1:21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100"/>
        <v>0</v>
      </c>
      <c r="P1172">
        <f t="shared" si="101"/>
        <v>50</v>
      </c>
      <c r="Q1172" s="12" t="s">
        <v>8334</v>
      </c>
      <c r="R1172" t="s">
        <v>8335</v>
      </c>
      <c r="S1172" s="10">
        <f t="shared" si="102"/>
        <v>42124.893182870372</v>
      </c>
      <c r="T1172" s="9">
        <f t="shared" si="103"/>
        <v>42154.893182870372</v>
      </c>
      <c r="U1172">
        <f t="shared" si="104"/>
        <v>2015</v>
      </c>
    </row>
    <row r="1173" spans="1:21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100"/>
        <v>0</v>
      </c>
      <c r="P1173">
        <f t="shared" si="101"/>
        <v>25</v>
      </c>
      <c r="Q1173" s="12" t="s">
        <v>8334</v>
      </c>
      <c r="R1173" t="s">
        <v>8335</v>
      </c>
      <c r="S1173" s="10">
        <f t="shared" si="102"/>
        <v>41938.804710648146</v>
      </c>
      <c r="T1173" s="9">
        <f t="shared" si="103"/>
        <v>41956.846377314811</v>
      </c>
      <c r="U1173">
        <f t="shared" si="104"/>
        <v>2014</v>
      </c>
    </row>
    <row r="1174" spans="1:21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100"/>
        <v>0</v>
      </c>
      <c r="P1174" t="str">
        <f t="shared" si="101"/>
        <v>no backers</v>
      </c>
      <c r="Q1174" s="12" t="s">
        <v>8334</v>
      </c>
      <c r="R1174" t="s">
        <v>8335</v>
      </c>
      <c r="S1174" s="10">
        <f t="shared" si="102"/>
        <v>41841.682314814818</v>
      </c>
      <c r="T1174" s="9">
        <f t="shared" si="103"/>
        <v>41871.682314814818</v>
      </c>
      <c r="U1174">
        <f t="shared" si="104"/>
        <v>2014</v>
      </c>
    </row>
    <row r="1175" spans="1:21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100"/>
        <v>0</v>
      </c>
      <c r="P1175">
        <f t="shared" si="101"/>
        <v>30</v>
      </c>
      <c r="Q1175" s="12" t="s">
        <v>8334</v>
      </c>
      <c r="R1175" t="s">
        <v>8335</v>
      </c>
      <c r="S1175" s="10">
        <f t="shared" si="102"/>
        <v>42184.185844907406</v>
      </c>
      <c r="T1175" s="9">
        <f t="shared" si="103"/>
        <v>42219.185844907406</v>
      </c>
      <c r="U1175">
        <f t="shared" si="104"/>
        <v>2015</v>
      </c>
    </row>
    <row r="1176" spans="1:21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100"/>
        <v>6</v>
      </c>
      <c r="P1176">
        <f t="shared" si="101"/>
        <v>46.631599999999999</v>
      </c>
      <c r="Q1176" s="12" t="s">
        <v>8334</v>
      </c>
      <c r="R1176" t="s">
        <v>8335</v>
      </c>
      <c r="S1176" s="10">
        <f t="shared" si="102"/>
        <v>42468.84174768519</v>
      </c>
      <c r="T1176" s="9">
        <f t="shared" si="103"/>
        <v>42498.84174768519</v>
      </c>
      <c r="U1176">
        <f t="shared" si="104"/>
        <v>2016</v>
      </c>
    </row>
    <row r="1177" spans="1:21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100"/>
        <v>3</v>
      </c>
      <c r="P1177">
        <f t="shared" si="101"/>
        <v>65</v>
      </c>
      <c r="Q1177" s="12" t="s">
        <v>8334</v>
      </c>
      <c r="R1177" t="s">
        <v>8335</v>
      </c>
      <c r="S1177" s="10">
        <f t="shared" si="102"/>
        <v>42170.728460648148</v>
      </c>
      <c r="T1177" s="9">
        <f t="shared" si="103"/>
        <v>42200.728460648148</v>
      </c>
      <c r="U1177">
        <f t="shared" si="104"/>
        <v>2015</v>
      </c>
    </row>
    <row r="1178" spans="1:21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100"/>
        <v>0</v>
      </c>
      <c r="P1178">
        <f t="shared" si="101"/>
        <v>10</v>
      </c>
      <c r="Q1178" s="12" t="s">
        <v>8334</v>
      </c>
      <c r="R1178" t="s">
        <v>8335</v>
      </c>
      <c r="S1178" s="10">
        <f t="shared" si="102"/>
        <v>42746.019652777773</v>
      </c>
      <c r="T1178" s="9">
        <f t="shared" si="103"/>
        <v>42800.541666666672</v>
      </c>
      <c r="U1178">
        <f t="shared" si="104"/>
        <v>2017</v>
      </c>
    </row>
    <row r="1179" spans="1:21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100"/>
        <v>0</v>
      </c>
      <c r="P1179" t="str">
        <f t="shared" si="101"/>
        <v>no backers</v>
      </c>
      <c r="Q1179" s="12" t="s">
        <v>8334</v>
      </c>
      <c r="R1179" t="s">
        <v>8335</v>
      </c>
      <c r="S1179" s="10">
        <f t="shared" si="102"/>
        <v>41897.660833333335</v>
      </c>
      <c r="T1179" s="9">
        <f t="shared" si="103"/>
        <v>41927.660833333335</v>
      </c>
      <c r="U1179">
        <f t="shared" si="104"/>
        <v>2014</v>
      </c>
    </row>
    <row r="1180" spans="1:21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100"/>
        <v>0</v>
      </c>
      <c r="P1180">
        <f t="shared" si="101"/>
        <v>5</v>
      </c>
      <c r="Q1180" s="12" t="s">
        <v>8334</v>
      </c>
      <c r="R1180" t="s">
        <v>8335</v>
      </c>
      <c r="S1180" s="10">
        <f t="shared" si="102"/>
        <v>41837.905694444446</v>
      </c>
      <c r="T1180" s="9">
        <f t="shared" si="103"/>
        <v>41867.905694444446</v>
      </c>
      <c r="U1180">
        <f t="shared" si="104"/>
        <v>2014</v>
      </c>
    </row>
    <row r="1181" spans="1:21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100"/>
        <v>5</v>
      </c>
      <c r="P1181">
        <f t="shared" si="101"/>
        <v>640</v>
      </c>
      <c r="Q1181" s="12" t="s">
        <v>8334</v>
      </c>
      <c r="R1181" t="s">
        <v>8335</v>
      </c>
      <c r="S1181" s="10">
        <f t="shared" si="102"/>
        <v>42275.720219907409</v>
      </c>
      <c r="T1181" s="9">
        <f t="shared" si="103"/>
        <v>42305.720219907409</v>
      </c>
      <c r="U1181">
        <f t="shared" si="104"/>
        <v>2015</v>
      </c>
    </row>
    <row r="1182" spans="1:21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100"/>
        <v>12</v>
      </c>
      <c r="P1182">
        <f t="shared" si="101"/>
        <v>69.117599999999996</v>
      </c>
      <c r="Q1182" s="12" t="s">
        <v>8334</v>
      </c>
      <c r="R1182" t="s">
        <v>8335</v>
      </c>
      <c r="S1182" s="10">
        <f t="shared" si="102"/>
        <v>41781.806875000002</v>
      </c>
      <c r="T1182" s="9">
        <f t="shared" si="103"/>
        <v>41818.806875000002</v>
      </c>
      <c r="U1182">
        <f t="shared" si="104"/>
        <v>2014</v>
      </c>
    </row>
    <row r="1183" spans="1:21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100"/>
        <v>0</v>
      </c>
      <c r="P1183">
        <f t="shared" si="101"/>
        <v>1.3332999999999999</v>
      </c>
      <c r="Q1183" s="12" t="s">
        <v>8334</v>
      </c>
      <c r="R1183" t="s">
        <v>8335</v>
      </c>
      <c r="S1183" s="10">
        <f t="shared" si="102"/>
        <v>42034.339363425926</v>
      </c>
      <c r="T1183" s="9">
        <f t="shared" si="103"/>
        <v>42064.339363425926</v>
      </c>
      <c r="U1183">
        <f t="shared" si="104"/>
        <v>2015</v>
      </c>
    </row>
    <row r="1184" spans="1:21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100"/>
        <v>4</v>
      </c>
      <c r="P1184">
        <f t="shared" si="101"/>
        <v>10.5</v>
      </c>
      <c r="Q1184" s="12" t="s">
        <v>8334</v>
      </c>
      <c r="R1184" t="s">
        <v>8335</v>
      </c>
      <c r="S1184" s="10">
        <f t="shared" si="102"/>
        <v>42728.827407407407</v>
      </c>
      <c r="T1184" s="9">
        <f t="shared" si="103"/>
        <v>42747.695833333331</v>
      </c>
      <c r="U1184">
        <f t="shared" si="104"/>
        <v>2016</v>
      </c>
    </row>
    <row r="1185" spans="1:21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100"/>
        <v>4</v>
      </c>
      <c r="P1185">
        <f t="shared" si="101"/>
        <v>33.333300000000001</v>
      </c>
      <c r="Q1185" s="12" t="s">
        <v>8334</v>
      </c>
      <c r="R1185" t="s">
        <v>8335</v>
      </c>
      <c r="S1185" s="10">
        <f t="shared" si="102"/>
        <v>42656.86137731481</v>
      </c>
      <c r="T1185" s="9">
        <f t="shared" si="103"/>
        <v>42676.165972222225</v>
      </c>
      <c r="U1185">
        <f t="shared" si="104"/>
        <v>2016</v>
      </c>
    </row>
    <row r="1186" spans="1:21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100"/>
        <v>105</v>
      </c>
      <c r="P1186">
        <f t="shared" si="101"/>
        <v>61.5627</v>
      </c>
      <c r="Q1186" s="12" t="s">
        <v>8336</v>
      </c>
      <c r="R1186" t="s">
        <v>8337</v>
      </c>
      <c r="S1186" s="10">
        <f t="shared" si="102"/>
        <v>42741.599664351852</v>
      </c>
      <c r="T1186" s="9">
        <f t="shared" si="103"/>
        <v>42772.599664351852</v>
      </c>
      <c r="U1186">
        <f t="shared" si="104"/>
        <v>2017</v>
      </c>
    </row>
    <row r="1187" spans="1:21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100"/>
        <v>105</v>
      </c>
      <c r="P1187">
        <f t="shared" si="101"/>
        <v>118.73869999999999</v>
      </c>
      <c r="Q1187" s="12" t="s">
        <v>8336</v>
      </c>
      <c r="R1187" t="s">
        <v>8337</v>
      </c>
      <c r="S1187" s="10">
        <f t="shared" si="102"/>
        <v>42130.865150462967</v>
      </c>
      <c r="T1187" s="9">
        <f t="shared" si="103"/>
        <v>42163.166666666672</v>
      </c>
      <c r="U1187">
        <f t="shared" si="104"/>
        <v>2015</v>
      </c>
    </row>
    <row r="1188" spans="1:21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100"/>
        <v>107</v>
      </c>
      <c r="P1188">
        <f t="shared" si="101"/>
        <v>65.081299999999999</v>
      </c>
      <c r="Q1188" s="12" t="s">
        <v>8336</v>
      </c>
      <c r="R1188" t="s">
        <v>8337</v>
      </c>
      <c r="S1188" s="10">
        <f t="shared" si="102"/>
        <v>42123.86336805555</v>
      </c>
      <c r="T1188" s="9">
        <f t="shared" si="103"/>
        <v>42156.945833333331</v>
      </c>
      <c r="U1188">
        <f t="shared" si="104"/>
        <v>2015</v>
      </c>
    </row>
    <row r="1189" spans="1:21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100"/>
        <v>104</v>
      </c>
      <c r="P1189">
        <f t="shared" si="101"/>
        <v>130.15710000000001</v>
      </c>
      <c r="Q1189" s="12" t="s">
        <v>8336</v>
      </c>
      <c r="R1189" t="s">
        <v>8337</v>
      </c>
      <c r="S1189" s="10">
        <f t="shared" si="102"/>
        <v>42109.894942129627</v>
      </c>
      <c r="T1189" s="9">
        <f t="shared" si="103"/>
        <v>42141.75</v>
      </c>
      <c r="U1189">
        <f t="shared" si="104"/>
        <v>2015</v>
      </c>
    </row>
    <row r="1190" spans="1:21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100"/>
        <v>161</v>
      </c>
      <c r="P1190">
        <f t="shared" si="101"/>
        <v>37.776499999999999</v>
      </c>
      <c r="Q1190" s="12" t="s">
        <v>8336</v>
      </c>
      <c r="R1190" t="s">
        <v>8337</v>
      </c>
      <c r="S1190" s="10">
        <f t="shared" si="102"/>
        <v>42711.700694444444</v>
      </c>
      <c r="T1190" s="9">
        <f t="shared" si="103"/>
        <v>42732.700694444444</v>
      </c>
      <c r="U1190">
        <f t="shared" si="104"/>
        <v>2016</v>
      </c>
    </row>
    <row r="1191" spans="1:21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100"/>
        <v>108</v>
      </c>
      <c r="P1191">
        <f t="shared" si="101"/>
        <v>112.7907</v>
      </c>
      <c r="Q1191" s="12" t="s">
        <v>8336</v>
      </c>
      <c r="R1191" t="s">
        <v>8337</v>
      </c>
      <c r="S1191" s="10">
        <f t="shared" si="102"/>
        <v>42529.979108796295</v>
      </c>
      <c r="T1191" s="9">
        <f t="shared" si="103"/>
        <v>42550.979108796295</v>
      </c>
      <c r="U1191">
        <f t="shared" si="104"/>
        <v>2016</v>
      </c>
    </row>
    <row r="1192" spans="1:21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100"/>
        <v>135</v>
      </c>
      <c r="P1192">
        <f t="shared" si="101"/>
        <v>51.923099999999998</v>
      </c>
      <c r="Q1192" s="12" t="s">
        <v>8336</v>
      </c>
      <c r="R1192" t="s">
        <v>8337</v>
      </c>
      <c r="S1192" s="10">
        <f t="shared" si="102"/>
        <v>41852.665798611109</v>
      </c>
      <c r="T1192" s="9">
        <f t="shared" si="103"/>
        <v>41882.665798611109</v>
      </c>
      <c r="U1192">
        <f t="shared" si="104"/>
        <v>2014</v>
      </c>
    </row>
    <row r="1193" spans="1:21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100"/>
        <v>109</v>
      </c>
      <c r="P1193">
        <f t="shared" si="101"/>
        <v>89.242400000000004</v>
      </c>
      <c r="Q1193" s="12" t="s">
        <v>8336</v>
      </c>
      <c r="R1193" t="s">
        <v>8337</v>
      </c>
      <c r="S1193" s="10">
        <f t="shared" si="102"/>
        <v>42419.603703703702</v>
      </c>
      <c r="T1193" s="9">
        <f t="shared" si="103"/>
        <v>42449.562037037031</v>
      </c>
      <c r="U1193">
        <f t="shared" si="104"/>
        <v>2016</v>
      </c>
    </row>
    <row r="1194" spans="1:21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100"/>
        <v>290</v>
      </c>
      <c r="P1194">
        <f t="shared" si="101"/>
        <v>19.333300000000001</v>
      </c>
      <c r="Q1194" s="12" t="s">
        <v>8336</v>
      </c>
      <c r="R1194" t="s">
        <v>8337</v>
      </c>
      <c r="S1194" s="10">
        <f t="shared" si="102"/>
        <v>42747.506689814814</v>
      </c>
      <c r="T1194" s="9">
        <f t="shared" si="103"/>
        <v>42777.506689814814</v>
      </c>
      <c r="U1194">
        <f t="shared" si="104"/>
        <v>2017</v>
      </c>
    </row>
    <row r="1195" spans="1:21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100"/>
        <v>104</v>
      </c>
      <c r="P1195">
        <f t="shared" si="101"/>
        <v>79.966999999999999</v>
      </c>
      <c r="Q1195" s="12" t="s">
        <v>8336</v>
      </c>
      <c r="R1195" t="s">
        <v>8337</v>
      </c>
      <c r="S1195" s="10">
        <f t="shared" si="102"/>
        <v>42409.776076388895</v>
      </c>
      <c r="T1195" s="9">
        <f t="shared" si="103"/>
        <v>42469.734409722223</v>
      </c>
      <c r="U1195">
        <f t="shared" si="104"/>
        <v>2016</v>
      </c>
    </row>
    <row r="1196" spans="1:21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100"/>
        <v>322</v>
      </c>
      <c r="P1196">
        <f t="shared" si="101"/>
        <v>56.4146</v>
      </c>
      <c r="Q1196" s="12" t="s">
        <v>8336</v>
      </c>
      <c r="R1196" t="s">
        <v>8337</v>
      </c>
      <c r="S1196" s="10">
        <f t="shared" si="102"/>
        <v>42072.488182870366</v>
      </c>
      <c r="T1196" s="9">
        <f t="shared" si="103"/>
        <v>42102.488182870366</v>
      </c>
      <c r="U1196">
        <f t="shared" si="104"/>
        <v>2015</v>
      </c>
    </row>
    <row r="1197" spans="1:21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100"/>
        <v>135</v>
      </c>
      <c r="P1197">
        <f t="shared" si="101"/>
        <v>79.411799999999999</v>
      </c>
      <c r="Q1197" s="12" t="s">
        <v>8336</v>
      </c>
      <c r="R1197" t="s">
        <v>8337</v>
      </c>
      <c r="S1197" s="10">
        <f t="shared" si="102"/>
        <v>42298.34783564815</v>
      </c>
      <c r="T1197" s="9">
        <f t="shared" si="103"/>
        <v>42358.375</v>
      </c>
      <c r="U1197">
        <f t="shared" si="104"/>
        <v>2015</v>
      </c>
    </row>
    <row r="1198" spans="1:21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100"/>
        <v>270</v>
      </c>
      <c r="P1198">
        <f t="shared" si="101"/>
        <v>76.439499999999995</v>
      </c>
      <c r="Q1198" s="12" t="s">
        <v>8336</v>
      </c>
      <c r="R1198" t="s">
        <v>8337</v>
      </c>
      <c r="S1198" s="10">
        <f t="shared" si="102"/>
        <v>42326.818738425922</v>
      </c>
      <c r="T1198" s="9">
        <f t="shared" si="103"/>
        <v>42356.818738425922</v>
      </c>
      <c r="U1198">
        <f t="shared" si="104"/>
        <v>2015</v>
      </c>
    </row>
    <row r="1199" spans="1:21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100"/>
        <v>253</v>
      </c>
      <c r="P1199">
        <f t="shared" si="101"/>
        <v>121</v>
      </c>
      <c r="Q1199" s="12" t="s">
        <v>8336</v>
      </c>
      <c r="R1199" t="s">
        <v>8337</v>
      </c>
      <c r="S1199" s="10">
        <f t="shared" si="102"/>
        <v>42503.66474537037</v>
      </c>
      <c r="T1199" s="9">
        <f t="shared" si="103"/>
        <v>42534.249305555553</v>
      </c>
      <c r="U1199">
        <f t="shared" si="104"/>
        <v>2016</v>
      </c>
    </row>
    <row r="1200" spans="1:21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100"/>
        <v>261</v>
      </c>
      <c r="P1200">
        <f t="shared" si="101"/>
        <v>54.616799999999998</v>
      </c>
      <c r="Q1200" s="12" t="s">
        <v>8336</v>
      </c>
      <c r="R1200" t="s">
        <v>8337</v>
      </c>
      <c r="S1200" s="10">
        <f t="shared" si="102"/>
        <v>42333.619050925925</v>
      </c>
      <c r="T1200" s="9">
        <f t="shared" si="103"/>
        <v>42369.125</v>
      </c>
      <c r="U1200">
        <f t="shared" si="104"/>
        <v>2015</v>
      </c>
    </row>
    <row r="1201" spans="1:21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100"/>
        <v>101</v>
      </c>
      <c r="P1201">
        <f t="shared" si="101"/>
        <v>299.22219999999999</v>
      </c>
      <c r="Q1201" s="12" t="s">
        <v>8336</v>
      </c>
      <c r="R1201" t="s">
        <v>8337</v>
      </c>
      <c r="S1201" s="10">
        <f t="shared" si="102"/>
        <v>42161.770833333328</v>
      </c>
      <c r="T1201" s="9">
        <f t="shared" si="103"/>
        <v>42193.770833333328</v>
      </c>
      <c r="U1201">
        <f t="shared" si="104"/>
        <v>2015</v>
      </c>
    </row>
    <row r="1202" spans="1:21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100"/>
        <v>126</v>
      </c>
      <c r="P1202">
        <f t="shared" si="101"/>
        <v>58.533999999999999</v>
      </c>
      <c r="Q1202" s="12" t="s">
        <v>8336</v>
      </c>
      <c r="R1202" t="s">
        <v>8337</v>
      </c>
      <c r="S1202" s="10">
        <f t="shared" si="102"/>
        <v>42089.477500000001</v>
      </c>
      <c r="T1202" s="9">
        <f t="shared" si="103"/>
        <v>42110.477500000001</v>
      </c>
      <c r="U1202">
        <f t="shared" si="104"/>
        <v>2015</v>
      </c>
    </row>
    <row r="1203" spans="1:21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100"/>
        <v>102</v>
      </c>
      <c r="P1203">
        <f t="shared" si="101"/>
        <v>55.3718</v>
      </c>
      <c r="Q1203" s="12" t="s">
        <v>8336</v>
      </c>
      <c r="R1203" t="s">
        <v>8337</v>
      </c>
      <c r="S1203" s="10">
        <f t="shared" si="102"/>
        <v>42536.60701388889</v>
      </c>
      <c r="T1203" s="9">
        <f t="shared" si="103"/>
        <v>42566.60701388889</v>
      </c>
      <c r="U1203">
        <f t="shared" si="104"/>
        <v>2016</v>
      </c>
    </row>
    <row r="1204" spans="1:21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100"/>
        <v>199</v>
      </c>
      <c r="P1204">
        <f t="shared" si="101"/>
        <v>183.80439999999999</v>
      </c>
      <c r="Q1204" s="12" t="s">
        <v>8336</v>
      </c>
      <c r="R1204" t="s">
        <v>8337</v>
      </c>
      <c r="S1204" s="10">
        <f t="shared" si="102"/>
        <v>42152.288819444439</v>
      </c>
      <c r="T1204" s="9">
        <f t="shared" si="103"/>
        <v>42182.288819444439</v>
      </c>
      <c r="U1204">
        <f t="shared" si="104"/>
        <v>2015</v>
      </c>
    </row>
    <row r="1205" spans="1:21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100"/>
        <v>102</v>
      </c>
      <c r="P1205">
        <f t="shared" si="101"/>
        <v>165.34649999999999</v>
      </c>
      <c r="Q1205" s="12" t="s">
        <v>8336</v>
      </c>
      <c r="R1205" t="s">
        <v>8337</v>
      </c>
      <c r="S1205" s="10">
        <f t="shared" si="102"/>
        <v>42125.614895833336</v>
      </c>
      <c r="T1205" s="9">
        <f t="shared" si="103"/>
        <v>42155.614895833336</v>
      </c>
      <c r="U1205">
        <f t="shared" si="104"/>
        <v>2015</v>
      </c>
    </row>
    <row r="1206" spans="1:21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100"/>
        <v>103</v>
      </c>
      <c r="P1206">
        <f t="shared" si="101"/>
        <v>234.7895</v>
      </c>
      <c r="Q1206" s="12" t="s">
        <v>8336</v>
      </c>
      <c r="R1206" t="s">
        <v>8337</v>
      </c>
      <c r="S1206" s="10">
        <f t="shared" si="102"/>
        <v>42297.748067129629</v>
      </c>
      <c r="T1206" s="9">
        <f t="shared" si="103"/>
        <v>42342.208333333328</v>
      </c>
      <c r="U1206">
        <f t="shared" si="104"/>
        <v>2015</v>
      </c>
    </row>
    <row r="1207" spans="1:21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100"/>
        <v>101</v>
      </c>
      <c r="P1207">
        <f t="shared" si="101"/>
        <v>211.48390000000001</v>
      </c>
      <c r="Q1207" s="12" t="s">
        <v>8336</v>
      </c>
      <c r="R1207" t="s">
        <v>8337</v>
      </c>
      <c r="S1207" s="10">
        <f t="shared" si="102"/>
        <v>42138.506377314814</v>
      </c>
      <c r="T1207" s="9">
        <f t="shared" si="103"/>
        <v>42168.506377314814</v>
      </c>
      <c r="U1207">
        <f t="shared" si="104"/>
        <v>2015</v>
      </c>
    </row>
    <row r="1208" spans="1:21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100"/>
        <v>115</v>
      </c>
      <c r="P1208">
        <f t="shared" si="101"/>
        <v>32.343800000000002</v>
      </c>
      <c r="Q1208" s="12" t="s">
        <v>8336</v>
      </c>
      <c r="R1208" t="s">
        <v>8337</v>
      </c>
      <c r="S1208" s="10">
        <f t="shared" si="102"/>
        <v>42772.776076388895</v>
      </c>
      <c r="T1208" s="9">
        <f t="shared" si="103"/>
        <v>42805.561805555553</v>
      </c>
      <c r="U1208">
        <f t="shared" si="104"/>
        <v>2017</v>
      </c>
    </row>
    <row r="1209" spans="1:21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100"/>
        <v>104</v>
      </c>
      <c r="P1209">
        <f t="shared" si="101"/>
        <v>123.3759</v>
      </c>
      <c r="Q1209" s="12" t="s">
        <v>8336</v>
      </c>
      <c r="R1209" t="s">
        <v>8337</v>
      </c>
      <c r="S1209" s="10">
        <f t="shared" si="102"/>
        <v>42430.430243055554</v>
      </c>
      <c r="T1209" s="9">
        <f t="shared" si="103"/>
        <v>42460.416666666672</v>
      </c>
      <c r="U1209">
        <f t="shared" si="104"/>
        <v>2016</v>
      </c>
    </row>
    <row r="1210" spans="1:21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100"/>
        <v>155</v>
      </c>
      <c r="P1210">
        <f t="shared" si="101"/>
        <v>207.0667</v>
      </c>
      <c r="Q1210" s="12" t="s">
        <v>8336</v>
      </c>
      <c r="R1210" t="s">
        <v>8337</v>
      </c>
      <c r="S1210" s="10">
        <f t="shared" si="102"/>
        <v>42423.709074074075</v>
      </c>
      <c r="T1210" s="9">
        <f t="shared" si="103"/>
        <v>42453.667407407411</v>
      </c>
      <c r="U1210">
        <f t="shared" si="104"/>
        <v>2016</v>
      </c>
    </row>
    <row r="1211" spans="1:21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100"/>
        <v>106</v>
      </c>
      <c r="P1211">
        <f t="shared" si="101"/>
        <v>138.26089999999999</v>
      </c>
      <c r="Q1211" s="12" t="s">
        <v>8336</v>
      </c>
      <c r="R1211" t="s">
        <v>8337</v>
      </c>
      <c r="S1211" s="10">
        <f t="shared" si="102"/>
        <v>42761.846122685187</v>
      </c>
      <c r="T1211" s="9">
        <f t="shared" si="103"/>
        <v>42791.846122685187</v>
      </c>
      <c r="U1211">
        <f t="shared" si="104"/>
        <v>2017</v>
      </c>
    </row>
    <row r="1212" spans="1:21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100"/>
        <v>254</v>
      </c>
      <c r="P1212">
        <f t="shared" si="101"/>
        <v>493.81549999999999</v>
      </c>
      <c r="Q1212" s="12" t="s">
        <v>8336</v>
      </c>
      <c r="R1212" t="s">
        <v>8337</v>
      </c>
      <c r="S1212" s="10">
        <f t="shared" si="102"/>
        <v>42132.941805555558</v>
      </c>
      <c r="T1212" s="9">
        <f t="shared" si="103"/>
        <v>42155.875</v>
      </c>
      <c r="U1212">
        <f t="shared" si="104"/>
        <v>2015</v>
      </c>
    </row>
    <row r="1213" spans="1:21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100"/>
        <v>101</v>
      </c>
      <c r="P1213">
        <f t="shared" si="101"/>
        <v>168.5</v>
      </c>
      <c r="Q1213" s="12" t="s">
        <v>8336</v>
      </c>
      <c r="R1213" t="s">
        <v>8337</v>
      </c>
      <c r="S1213" s="10">
        <f t="shared" si="102"/>
        <v>42515.866446759261</v>
      </c>
      <c r="T1213" s="9">
        <f t="shared" si="103"/>
        <v>42530.866446759261</v>
      </c>
      <c r="U1213">
        <f t="shared" si="104"/>
        <v>2016</v>
      </c>
    </row>
    <row r="1214" spans="1:21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100"/>
        <v>129</v>
      </c>
      <c r="P1214">
        <f t="shared" si="101"/>
        <v>38.8675</v>
      </c>
      <c r="Q1214" s="12" t="s">
        <v>8336</v>
      </c>
      <c r="R1214" t="s">
        <v>8337</v>
      </c>
      <c r="S1214" s="10">
        <f t="shared" si="102"/>
        <v>42318.950173611112</v>
      </c>
      <c r="T1214" s="9">
        <f t="shared" si="103"/>
        <v>42335.041666666672</v>
      </c>
      <c r="U1214">
        <f t="shared" si="104"/>
        <v>2015</v>
      </c>
    </row>
    <row r="1215" spans="1:21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100"/>
        <v>102</v>
      </c>
      <c r="P1215">
        <f t="shared" si="101"/>
        <v>61.527799999999999</v>
      </c>
      <c r="Q1215" s="12" t="s">
        <v>8336</v>
      </c>
      <c r="R1215" t="s">
        <v>8337</v>
      </c>
      <c r="S1215" s="10">
        <f t="shared" si="102"/>
        <v>42731.755787037036</v>
      </c>
      <c r="T1215" s="9">
        <f t="shared" si="103"/>
        <v>42766.755787037036</v>
      </c>
      <c r="U1215">
        <f t="shared" si="104"/>
        <v>2016</v>
      </c>
    </row>
    <row r="1216" spans="1:21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100"/>
        <v>132</v>
      </c>
      <c r="P1216">
        <f t="shared" si="101"/>
        <v>105.44</v>
      </c>
      <c r="Q1216" s="12" t="s">
        <v>8336</v>
      </c>
      <c r="R1216" t="s">
        <v>8337</v>
      </c>
      <c r="S1216" s="10">
        <f t="shared" si="102"/>
        <v>42104.840335648143</v>
      </c>
      <c r="T1216" s="9">
        <f t="shared" si="103"/>
        <v>42164.840335648143</v>
      </c>
      <c r="U1216">
        <f t="shared" si="104"/>
        <v>2015</v>
      </c>
    </row>
    <row r="1217" spans="1:21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100"/>
        <v>786</v>
      </c>
      <c r="P1217">
        <f t="shared" si="101"/>
        <v>71.591999999999999</v>
      </c>
      <c r="Q1217" s="12" t="s">
        <v>8336</v>
      </c>
      <c r="R1217" t="s">
        <v>8337</v>
      </c>
      <c r="S1217" s="10">
        <f t="shared" si="102"/>
        <v>41759.923101851848</v>
      </c>
      <c r="T1217" s="9">
        <f t="shared" si="103"/>
        <v>41789.923101851848</v>
      </c>
      <c r="U1217">
        <f t="shared" si="104"/>
        <v>2014</v>
      </c>
    </row>
    <row r="1218" spans="1:21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100"/>
        <v>146</v>
      </c>
      <c r="P1218">
        <f t="shared" si="101"/>
        <v>91.882900000000006</v>
      </c>
      <c r="Q1218" s="12" t="s">
        <v>8336</v>
      </c>
      <c r="R1218" t="s">
        <v>8337</v>
      </c>
      <c r="S1218" s="10">
        <f t="shared" si="102"/>
        <v>42247.616400462968</v>
      </c>
      <c r="T1218" s="9">
        <f t="shared" si="103"/>
        <v>42279.960416666669</v>
      </c>
      <c r="U1218">
        <f t="shared" si="104"/>
        <v>2015</v>
      </c>
    </row>
    <row r="1219" spans="1:21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105">ROUND(E1219/D1219*100,0)</f>
        <v>103</v>
      </c>
      <c r="P1219">
        <f t="shared" ref="P1219:P1282" si="106">IFERROR(ROUND(E1219/L1219,4),"no backers")</f>
        <v>148.57380000000001</v>
      </c>
      <c r="Q1219" s="12" t="s">
        <v>8336</v>
      </c>
      <c r="R1219" t="s">
        <v>8337</v>
      </c>
      <c r="S1219" s="10">
        <f t="shared" ref="S1219:S1282" si="107">(((J1219/60)/60)/24)+DATE(1970,1,1)</f>
        <v>42535.809490740736</v>
      </c>
      <c r="T1219" s="9">
        <f t="shared" ref="T1219:T1282" si="108">(((I1219/60)/60)/24)+DATE(1970,1,1)</f>
        <v>42565.809490740736</v>
      </c>
      <c r="U1219">
        <f t="shared" ref="U1219:U1282" si="109">YEAR(S1219)</f>
        <v>2016</v>
      </c>
    </row>
    <row r="1220" spans="1:21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105"/>
        <v>172</v>
      </c>
      <c r="P1220">
        <f t="shared" si="106"/>
        <v>174.21350000000001</v>
      </c>
      <c r="Q1220" s="12" t="s">
        <v>8336</v>
      </c>
      <c r="R1220" t="s">
        <v>8337</v>
      </c>
      <c r="S1220" s="10">
        <f t="shared" si="107"/>
        <v>42278.662037037036</v>
      </c>
      <c r="T1220" s="9">
        <f t="shared" si="108"/>
        <v>42309.125</v>
      </c>
      <c r="U1220">
        <f t="shared" si="109"/>
        <v>2015</v>
      </c>
    </row>
    <row r="1221" spans="1:21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105"/>
        <v>159</v>
      </c>
      <c r="P1221">
        <f t="shared" si="106"/>
        <v>102.8617</v>
      </c>
      <c r="Q1221" s="12" t="s">
        <v>8336</v>
      </c>
      <c r="R1221" t="s">
        <v>8337</v>
      </c>
      <c r="S1221" s="10">
        <f t="shared" si="107"/>
        <v>42633.461956018517</v>
      </c>
      <c r="T1221" s="9">
        <f t="shared" si="108"/>
        <v>42663.461956018517</v>
      </c>
      <c r="U1221">
        <f t="shared" si="109"/>
        <v>2016</v>
      </c>
    </row>
    <row r="1222" spans="1:21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105"/>
        <v>104</v>
      </c>
      <c r="P1222">
        <f t="shared" si="106"/>
        <v>111.1786</v>
      </c>
      <c r="Q1222" s="12" t="s">
        <v>8336</v>
      </c>
      <c r="R1222" t="s">
        <v>8337</v>
      </c>
      <c r="S1222" s="10">
        <f t="shared" si="107"/>
        <v>42211.628611111111</v>
      </c>
      <c r="T1222" s="9">
        <f t="shared" si="108"/>
        <v>42241.628611111111</v>
      </c>
      <c r="U1222">
        <f t="shared" si="109"/>
        <v>2015</v>
      </c>
    </row>
    <row r="1223" spans="1:21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105"/>
        <v>111</v>
      </c>
      <c r="P1223">
        <f t="shared" si="106"/>
        <v>23.796199999999999</v>
      </c>
      <c r="Q1223" s="12" t="s">
        <v>8336</v>
      </c>
      <c r="R1223" t="s">
        <v>8337</v>
      </c>
      <c r="S1223" s="10">
        <f t="shared" si="107"/>
        <v>42680.47555555556</v>
      </c>
      <c r="T1223" s="9">
        <f t="shared" si="108"/>
        <v>42708</v>
      </c>
      <c r="U1223">
        <f t="shared" si="109"/>
        <v>2016</v>
      </c>
    </row>
    <row r="1224" spans="1:21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105"/>
        <v>280</v>
      </c>
      <c r="P1224">
        <f t="shared" si="106"/>
        <v>81.268100000000004</v>
      </c>
      <c r="Q1224" s="12" t="s">
        <v>8336</v>
      </c>
      <c r="R1224" t="s">
        <v>8337</v>
      </c>
      <c r="S1224" s="10">
        <f t="shared" si="107"/>
        <v>42430.720451388886</v>
      </c>
      <c r="T1224" s="9">
        <f t="shared" si="108"/>
        <v>42461.166666666672</v>
      </c>
      <c r="U1224">
        <f t="shared" si="109"/>
        <v>2016</v>
      </c>
    </row>
    <row r="1225" spans="1:21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105"/>
        <v>112</v>
      </c>
      <c r="P1225">
        <f t="shared" si="106"/>
        <v>116.21469999999999</v>
      </c>
      <c r="Q1225" s="12" t="s">
        <v>8336</v>
      </c>
      <c r="R1225" t="s">
        <v>8337</v>
      </c>
      <c r="S1225" s="10">
        <f t="shared" si="107"/>
        <v>42654.177187499998</v>
      </c>
      <c r="T1225" s="9">
        <f t="shared" si="108"/>
        <v>42684.218854166669</v>
      </c>
      <c r="U1225">
        <f t="shared" si="109"/>
        <v>2016</v>
      </c>
    </row>
    <row r="1226" spans="1:21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105"/>
        <v>7</v>
      </c>
      <c r="P1226">
        <f t="shared" si="106"/>
        <v>58.8889</v>
      </c>
      <c r="Q1226" s="12" t="s">
        <v>8323</v>
      </c>
      <c r="R1226" t="s">
        <v>8338</v>
      </c>
      <c r="S1226" s="10">
        <f t="shared" si="107"/>
        <v>41736.549791666665</v>
      </c>
      <c r="T1226" s="9">
        <f t="shared" si="108"/>
        <v>41796.549791666665</v>
      </c>
      <c r="U1226">
        <f t="shared" si="109"/>
        <v>2014</v>
      </c>
    </row>
    <row r="1227" spans="1:21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105"/>
        <v>4</v>
      </c>
      <c r="P1227">
        <f t="shared" si="106"/>
        <v>44</v>
      </c>
      <c r="Q1227" s="12" t="s">
        <v>8323</v>
      </c>
      <c r="R1227" t="s">
        <v>8338</v>
      </c>
      <c r="S1227" s="10">
        <f t="shared" si="107"/>
        <v>41509.905995370369</v>
      </c>
      <c r="T1227" s="9">
        <f t="shared" si="108"/>
        <v>41569.905995370369</v>
      </c>
      <c r="U1227">
        <f t="shared" si="109"/>
        <v>2013</v>
      </c>
    </row>
    <row r="1228" spans="1:21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105"/>
        <v>4</v>
      </c>
      <c r="P1228">
        <f t="shared" si="106"/>
        <v>48.424999999999997</v>
      </c>
      <c r="Q1228" s="12" t="s">
        <v>8323</v>
      </c>
      <c r="R1228" t="s">
        <v>8338</v>
      </c>
      <c r="S1228" s="10">
        <f t="shared" si="107"/>
        <v>41715.874780092592</v>
      </c>
      <c r="T1228" s="9">
        <f t="shared" si="108"/>
        <v>41750.041666666664</v>
      </c>
      <c r="U1228">
        <f t="shared" si="109"/>
        <v>2014</v>
      </c>
    </row>
    <row r="1229" spans="1:21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105"/>
        <v>0</v>
      </c>
      <c r="P1229" t="str">
        <f t="shared" si="106"/>
        <v>no backers</v>
      </c>
      <c r="Q1229" s="12" t="s">
        <v>8323</v>
      </c>
      <c r="R1229" t="s">
        <v>8338</v>
      </c>
      <c r="S1229" s="10">
        <f t="shared" si="107"/>
        <v>41827.919166666667</v>
      </c>
      <c r="T1229" s="9">
        <f t="shared" si="108"/>
        <v>41858.291666666664</v>
      </c>
      <c r="U1229">
        <f t="shared" si="109"/>
        <v>2014</v>
      </c>
    </row>
    <row r="1230" spans="1:21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105"/>
        <v>29</v>
      </c>
      <c r="P1230">
        <f t="shared" si="106"/>
        <v>61.041699999999999</v>
      </c>
      <c r="Q1230" s="12" t="s">
        <v>8323</v>
      </c>
      <c r="R1230" t="s">
        <v>8338</v>
      </c>
      <c r="S1230" s="10">
        <f t="shared" si="107"/>
        <v>40754.729259259257</v>
      </c>
      <c r="T1230" s="9">
        <f t="shared" si="108"/>
        <v>40814.729259259257</v>
      </c>
      <c r="U1230">
        <f t="shared" si="109"/>
        <v>2011</v>
      </c>
    </row>
    <row r="1231" spans="1:21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105"/>
        <v>1</v>
      </c>
      <c r="P1231">
        <f t="shared" si="106"/>
        <v>25</v>
      </c>
      <c r="Q1231" s="12" t="s">
        <v>8323</v>
      </c>
      <c r="R1231" t="s">
        <v>8338</v>
      </c>
      <c r="S1231" s="10">
        <f t="shared" si="107"/>
        <v>40985.459803240738</v>
      </c>
      <c r="T1231" s="9">
        <f t="shared" si="108"/>
        <v>41015.666666666664</v>
      </c>
      <c r="U1231">
        <f t="shared" si="109"/>
        <v>2012</v>
      </c>
    </row>
    <row r="1232" spans="1:21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105"/>
        <v>0</v>
      </c>
      <c r="P1232" t="str">
        <f t="shared" si="106"/>
        <v>no backers</v>
      </c>
      <c r="Q1232" s="12" t="s">
        <v>8323</v>
      </c>
      <c r="R1232" t="s">
        <v>8338</v>
      </c>
      <c r="S1232" s="10">
        <f t="shared" si="107"/>
        <v>40568.972569444442</v>
      </c>
      <c r="T1232" s="9">
        <f t="shared" si="108"/>
        <v>40598.972569444442</v>
      </c>
      <c r="U1232">
        <f t="shared" si="109"/>
        <v>2011</v>
      </c>
    </row>
    <row r="1233" spans="1:21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105"/>
        <v>0</v>
      </c>
      <c r="P1233" t="str">
        <f t="shared" si="106"/>
        <v>no backers</v>
      </c>
      <c r="Q1233" s="12" t="s">
        <v>8323</v>
      </c>
      <c r="R1233" t="s">
        <v>8338</v>
      </c>
      <c r="S1233" s="10">
        <f t="shared" si="107"/>
        <v>42193.941759259258</v>
      </c>
      <c r="T1233" s="9">
        <f t="shared" si="108"/>
        <v>42244.041666666672</v>
      </c>
      <c r="U1233">
        <f t="shared" si="109"/>
        <v>2015</v>
      </c>
    </row>
    <row r="1234" spans="1:21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105"/>
        <v>1</v>
      </c>
      <c r="P1234">
        <f t="shared" si="106"/>
        <v>40</v>
      </c>
      <c r="Q1234" s="12" t="s">
        <v>8323</v>
      </c>
      <c r="R1234" t="s">
        <v>8338</v>
      </c>
      <c r="S1234" s="10">
        <f t="shared" si="107"/>
        <v>41506.848032407412</v>
      </c>
      <c r="T1234" s="9">
        <f t="shared" si="108"/>
        <v>41553.848032407412</v>
      </c>
      <c r="U1234">
        <f t="shared" si="109"/>
        <v>2013</v>
      </c>
    </row>
    <row r="1235" spans="1:21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105"/>
        <v>12</v>
      </c>
      <c r="P1235">
        <f t="shared" si="106"/>
        <v>19.333300000000001</v>
      </c>
      <c r="Q1235" s="12" t="s">
        <v>8323</v>
      </c>
      <c r="R1235" t="s">
        <v>8338</v>
      </c>
      <c r="S1235" s="10">
        <f t="shared" si="107"/>
        <v>40939.948773148149</v>
      </c>
      <c r="T1235" s="9">
        <f t="shared" si="108"/>
        <v>40960.948773148149</v>
      </c>
      <c r="U1235">
        <f t="shared" si="109"/>
        <v>2012</v>
      </c>
    </row>
    <row r="1236" spans="1:21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105"/>
        <v>0</v>
      </c>
      <c r="P1236" t="str">
        <f t="shared" si="106"/>
        <v>no backers</v>
      </c>
      <c r="Q1236" s="12" t="s">
        <v>8323</v>
      </c>
      <c r="R1236" t="s">
        <v>8338</v>
      </c>
      <c r="S1236" s="10">
        <f t="shared" si="107"/>
        <v>42007.788680555561</v>
      </c>
      <c r="T1236" s="9">
        <f t="shared" si="108"/>
        <v>42037.788680555561</v>
      </c>
      <c r="U1236">
        <f t="shared" si="109"/>
        <v>2015</v>
      </c>
    </row>
    <row r="1237" spans="1:21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105"/>
        <v>3</v>
      </c>
      <c r="P1237">
        <f t="shared" si="106"/>
        <v>35</v>
      </c>
      <c r="Q1237" s="12" t="s">
        <v>8323</v>
      </c>
      <c r="R1237" t="s">
        <v>8338</v>
      </c>
      <c r="S1237" s="10">
        <f t="shared" si="107"/>
        <v>41583.135405092595</v>
      </c>
      <c r="T1237" s="9">
        <f t="shared" si="108"/>
        <v>41623.135405092595</v>
      </c>
      <c r="U1237">
        <f t="shared" si="109"/>
        <v>2013</v>
      </c>
    </row>
    <row r="1238" spans="1:21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105"/>
        <v>0</v>
      </c>
      <c r="P1238" t="str">
        <f t="shared" si="106"/>
        <v>no backers</v>
      </c>
      <c r="Q1238" s="12" t="s">
        <v>8323</v>
      </c>
      <c r="R1238" t="s">
        <v>8338</v>
      </c>
      <c r="S1238" s="10">
        <f t="shared" si="107"/>
        <v>41110.680138888885</v>
      </c>
      <c r="T1238" s="9">
        <f t="shared" si="108"/>
        <v>41118.666666666664</v>
      </c>
      <c r="U1238">
        <f t="shared" si="109"/>
        <v>2012</v>
      </c>
    </row>
    <row r="1239" spans="1:21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105"/>
        <v>0</v>
      </c>
      <c r="P1239" t="str">
        <f t="shared" si="106"/>
        <v>no backers</v>
      </c>
      <c r="Q1239" s="12" t="s">
        <v>8323</v>
      </c>
      <c r="R1239" t="s">
        <v>8338</v>
      </c>
      <c r="S1239" s="10">
        <f t="shared" si="107"/>
        <v>41125.283159722225</v>
      </c>
      <c r="T1239" s="9">
        <f t="shared" si="108"/>
        <v>41145.283159722225</v>
      </c>
      <c r="U1239">
        <f t="shared" si="109"/>
        <v>2012</v>
      </c>
    </row>
    <row r="1240" spans="1:21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105"/>
        <v>18</v>
      </c>
      <c r="P1240">
        <f t="shared" si="106"/>
        <v>59.333300000000001</v>
      </c>
      <c r="Q1240" s="12" t="s">
        <v>8323</v>
      </c>
      <c r="R1240" t="s">
        <v>8338</v>
      </c>
      <c r="S1240" s="10">
        <f t="shared" si="107"/>
        <v>40731.61037037037</v>
      </c>
      <c r="T1240" s="9">
        <f t="shared" si="108"/>
        <v>40761.61037037037</v>
      </c>
      <c r="U1240">
        <f t="shared" si="109"/>
        <v>2011</v>
      </c>
    </row>
    <row r="1241" spans="1:21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105"/>
        <v>0</v>
      </c>
      <c r="P1241" t="str">
        <f t="shared" si="106"/>
        <v>no backers</v>
      </c>
      <c r="Q1241" s="12" t="s">
        <v>8323</v>
      </c>
      <c r="R1241" t="s">
        <v>8338</v>
      </c>
      <c r="S1241" s="10">
        <f t="shared" si="107"/>
        <v>40883.962581018517</v>
      </c>
      <c r="T1241" s="9">
        <f t="shared" si="108"/>
        <v>40913.962581018517</v>
      </c>
      <c r="U1241">
        <f t="shared" si="109"/>
        <v>2011</v>
      </c>
    </row>
    <row r="1242" spans="1:21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105"/>
        <v>3</v>
      </c>
      <c r="P1242">
        <f t="shared" si="106"/>
        <v>30.125</v>
      </c>
      <c r="Q1242" s="12" t="s">
        <v>8323</v>
      </c>
      <c r="R1242" t="s">
        <v>8338</v>
      </c>
      <c r="S1242" s="10">
        <f t="shared" si="107"/>
        <v>41409.040011574078</v>
      </c>
      <c r="T1242" s="9">
        <f t="shared" si="108"/>
        <v>41467.910416666666</v>
      </c>
      <c r="U1242">
        <f t="shared" si="109"/>
        <v>2013</v>
      </c>
    </row>
    <row r="1243" spans="1:21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105"/>
        <v>51</v>
      </c>
      <c r="P1243">
        <f t="shared" si="106"/>
        <v>74.617599999999996</v>
      </c>
      <c r="Q1243" s="12" t="s">
        <v>8323</v>
      </c>
      <c r="R1243" t="s">
        <v>8338</v>
      </c>
      <c r="S1243" s="10">
        <f t="shared" si="107"/>
        <v>41923.837731481479</v>
      </c>
      <c r="T1243" s="9">
        <f t="shared" si="108"/>
        <v>41946.249305555553</v>
      </c>
      <c r="U1243">
        <f t="shared" si="109"/>
        <v>2014</v>
      </c>
    </row>
    <row r="1244" spans="1:21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105"/>
        <v>1</v>
      </c>
      <c r="P1244">
        <f t="shared" si="106"/>
        <v>5</v>
      </c>
      <c r="Q1244" s="12" t="s">
        <v>8323</v>
      </c>
      <c r="R1244" t="s">
        <v>8338</v>
      </c>
      <c r="S1244" s="10">
        <f t="shared" si="107"/>
        <v>40782.165532407409</v>
      </c>
      <c r="T1244" s="9">
        <f t="shared" si="108"/>
        <v>40797.554166666669</v>
      </c>
      <c r="U1244">
        <f t="shared" si="109"/>
        <v>2011</v>
      </c>
    </row>
    <row r="1245" spans="1:21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105"/>
        <v>14</v>
      </c>
      <c r="P1245">
        <f t="shared" si="106"/>
        <v>44.5</v>
      </c>
      <c r="Q1245" s="12" t="s">
        <v>8323</v>
      </c>
      <c r="R1245" t="s">
        <v>8338</v>
      </c>
      <c r="S1245" s="10">
        <f t="shared" si="107"/>
        <v>40671.879293981481</v>
      </c>
      <c r="T1245" s="9">
        <f t="shared" si="108"/>
        <v>40732.875</v>
      </c>
      <c r="U1245">
        <f t="shared" si="109"/>
        <v>2011</v>
      </c>
    </row>
    <row r="1246" spans="1:21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105"/>
        <v>104</v>
      </c>
      <c r="P1246">
        <f t="shared" si="106"/>
        <v>46.133299999999998</v>
      </c>
      <c r="Q1246" s="12" t="s">
        <v>8323</v>
      </c>
      <c r="R1246" t="s">
        <v>8324</v>
      </c>
      <c r="S1246" s="10">
        <f t="shared" si="107"/>
        <v>41355.825497685182</v>
      </c>
      <c r="T1246" s="9">
        <f t="shared" si="108"/>
        <v>41386.875</v>
      </c>
      <c r="U1246">
        <f t="shared" si="109"/>
        <v>2013</v>
      </c>
    </row>
    <row r="1247" spans="1:21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105"/>
        <v>120</v>
      </c>
      <c r="P1247">
        <f t="shared" si="106"/>
        <v>141.47059999999999</v>
      </c>
      <c r="Q1247" s="12" t="s">
        <v>8323</v>
      </c>
      <c r="R1247" t="s">
        <v>8324</v>
      </c>
      <c r="S1247" s="10">
        <f t="shared" si="107"/>
        <v>41774.599930555552</v>
      </c>
      <c r="T1247" s="9">
        <f t="shared" si="108"/>
        <v>41804.599930555552</v>
      </c>
      <c r="U1247">
        <f t="shared" si="109"/>
        <v>2014</v>
      </c>
    </row>
    <row r="1248" spans="1:21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105"/>
        <v>117</v>
      </c>
      <c r="P1248">
        <f t="shared" si="106"/>
        <v>75.483900000000006</v>
      </c>
      <c r="Q1248" s="12" t="s">
        <v>8323</v>
      </c>
      <c r="R1248" t="s">
        <v>8324</v>
      </c>
      <c r="S1248" s="10">
        <f t="shared" si="107"/>
        <v>40838.043391203704</v>
      </c>
      <c r="T1248" s="9">
        <f t="shared" si="108"/>
        <v>40883.085057870368</v>
      </c>
      <c r="U1248">
        <f t="shared" si="109"/>
        <v>2011</v>
      </c>
    </row>
    <row r="1249" spans="1:21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105"/>
        <v>122</v>
      </c>
      <c r="P1249">
        <f t="shared" si="106"/>
        <v>85.5</v>
      </c>
      <c r="Q1249" s="12" t="s">
        <v>8323</v>
      </c>
      <c r="R1249" t="s">
        <v>8324</v>
      </c>
      <c r="S1249" s="10">
        <f t="shared" si="107"/>
        <v>41370.292303240742</v>
      </c>
      <c r="T1249" s="9">
        <f t="shared" si="108"/>
        <v>41400.292303240742</v>
      </c>
      <c r="U1249">
        <f t="shared" si="109"/>
        <v>2013</v>
      </c>
    </row>
    <row r="1250" spans="1:21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105"/>
        <v>152</v>
      </c>
      <c r="P1250">
        <f t="shared" si="106"/>
        <v>64.254199999999997</v>
      </c>
      <c r="Q1250" s="12" t="s">
        <v>8323</v>
      </c>
      <c r="R1250" t="s">
        <v>8324</v>
      </c>
      <c r="S1250" s="10">
        <f t="shared" si="107"/>
        <v>41767.656863425924</v>
      </c>
      <c r="T1250" s="9">
        <f t="shared" si="108"/>
        <v>41803.290972222225</v>
      </c>
      <c r="U1250">
        <f t="shared" si="109"/>
        <v>2014</v>
      </c>
    </row>
    <row r="1251" spans="1:21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105"/>
        <v>104</v>
      </c>
      <c r="P1251">
        <f t="shared" si="106"/>
        <v>64.469099999999997</v>
      </c>
      <c r="Q1251" s="12" t="s">
        <v>8323</v>
      </c>
      <c r="R1251" t="s">
        <v>8324</v>
      </c>
      <c r="S1251" s="10">
        <f t="shared" si="107"/>
        <v>41067.74086805556</v>
      </c>
      <c r="T1251" s="9">
        <f t="shared" si="108"/>
        <v>41097.74086805556</v>
      </c>
      <c r="U1251">
        <f t="shared" si="109"/>
        <v>2012</v>
      </c>
    </row>
    <row r="1252" spans="1:21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105"/>
        <v>200</v>
      </c>
      <c r="P1252">
        <f t="shared" si="106"/>
        <v>118.2008</v>
      </c>
      <c r="Q1252" s="12" t="s">
        <v>8323</v>
      </c>
      <c r="R1252" t="s">
        <v>8324</v>
      </c>
      <c r="S1252" s="10">
        <f t="shared" si="107"/>
        <v>41843.64271990741</v>
      </c>
      <c r="T1252" s="9">
        <f t="shared" si="108"/>
        <v>41888.64271990741</v>
      </c>
      <c r="U1252">
        <f t="shared" si="109"/>
        <v>2014</v>
      </c>
    </row>
    <row r="1253" spans="1:21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105"/>
        <v>102</v>
      </c>
      <c r="P1253">
        <f t="shared" si="106"/>
        <v>82.540499999999994</v>
      </c>
      <c r="Q1253" s="12" t="s">
        <v>8323</v>
      </c>
      <c r="R1253" t="s">
        <v>8324</v>
      </c>
      <c r="S1253" s="10">
        <f t="shared" si="107"/>
        <v>40751.814432870371</v>
      </c>
      <c r="T1253" s="9">
        <f t="shared" si="108"/>
        <v>40811.814432870371</v>
      </c>
      <c r="U1253">
        <f t="shared" si="109"/>
        <v>2011</v>
      </c>
    </row>
    <row r="1254" spans="1:21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105"/>
        <v>138</v>
      </c>
      <c r="P1254">
        <f t="shared" si="106"/>
        <v>34.170200000000001</v>
      </c>
      <c r="Q1254" s="12" t="s">
        <v>8323</v>
      </c>
      <c r="R1254" t="s">
        <v>8324</v>
      </c>
      <c r="S1254" s="10">
        <f t="shared" si="107"/>
        <v>41543.988067129627</v>
      </c>
      <c r="T1254" s="9">
        <f t="shared" si="108"/>
        <v>41571.988067129627</v>
      </c>
      <c r="U1254">
        <f t="shared" si="109"/>
        <v>2013</v>
      </c>
    </row>
    <row r="1255" spans="1:21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105"/>
        <v>303833</v>
      </c>
      <c r="P1255">
        <f t="shared" si="106"/>
        <v>42.733199999999997</v>
      </c>
      <c r="Q1255" s="12" t="s">
        <v>8323</v>
      </c>
      <c r="R1255" t="s">
        <v>8324</v>
      </c>
      <c r="S1255" s="10">
        <f t="shared" si="107"/>
        <v>41855.783645833333</v>
      </c>
      <c r="T1255" s="9">
        <f t="shared" si="108"/>
        <v>41885.783645833333</v>
      </c>
      <c r="U1255">
        <f t="shared" si="109"/>
        <v>2014</v>
      </c>
    </row>
    <row r="1256" spans="1:21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105"/>
        <v>199</v>
      </c>
      <c r="P1256">
        <f t="shared" si="106"/>
        <v>94.489400000000003</v>
      </c>
      <c r="Q1256" s="12" t="s">
        <v>8323</v>
      </c>
      <c r="R1256" t="s">
        <v>8324</v>
      </c>
      <c r="S1256" s="10">
        <f t="shared" si="107"/>
        <v>40487.621365740742</v>
      </c>
      <c r="T1256" s="9">
        <f t="shared" si="108"/>
        <v>40544.207638888889</v>
      </c>
      <c r="U1256">
        <f t="shared" si="109"/>
        <v>2010</v>
      </c>
    </row>
    <row r="1257" spans="1:21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105"/>
        <v>202</v>
      </c>
      <c r="P1257">
        <f t="shared" si="106"/>
        <v>55.697200000000002</v>
      </c>
      <c r="Q1257" s="12" t="s">
        <v>8323</v>
      </c>
      <c r="R1257" t="s">
        <v>8324</v>
      </c>
      <c r="S1257" s="10">
        <f t="shared" si="107"/>
        <v>41579.845509259263</v>
      </c>
      <c r="T1257" s="9">
        <f t="shared" si="108"/>
        <v>41609.887175925927</v>
      </c>
      <c r="U1257">
        <f t="shared" si="109"/>
        <v>2013</v>
      </c>
    </row>
    <row r="1258" spans="1:21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105"/>
        <v>118</v>
      </c>
      <c r="P1258">
        <f t="shared" si="106"/>
        <v>98.030799999999999</v>
      </c>
      <c r="Q1258" s="12" t="s">
        <v>8323</v>
      </c>
      <c r="R1258" t="s">
        <v>8324</v>
      </c>
      <c r="S1258" s="10">
        <f t="shared" si="107"/>
        <v>40921.919340277782</v>
      </c>
      <c r="T1258" s="9">
        <f t="shared" si="108"/>
        <v>40951.919340277782</v>
      </c>
      <c r="U1258">
        <f t="shared" si="109"/>
        <v>2012</v>
      </c>
    </row>
    <row r="1259" spans="1:21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105"/>
        <v>295</v>
      </c>
      <c r="P1259">
        <f t="shared" si="106"/>
        <v>92.1023</v>
      </c>
      <c r="Q1259" s="12" t="s">
        <v>8323</v>
      </c>
      <c r="R1259" t="s">
        <v>8324</v>
      </c>
      <c r="S1259" s="10">
        <f t="shared" si="107"/>
        <v>40587.085532407407</v>
      </c>
      <c r="T1259" s="9">
        <f t="shared" si="108"/>
        <v>40636.043865740743</v>
      </c>
      <c r="U1259">
        <f t="shared" si="109"/>
        <v>2011</v>
      </c>
    </row>
    <row r="1260" spans="1:21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105"/>
        <v>213</v>
      </c>
      <c r="P1260">
        <f t="shared" si="106"/>
        <v>38.1755</v>
      </c>
      <c r="Q1260" s="12" t="s">
        <v>8323</v>
      </c>
      <c r="R1260" t="s">
        <v>8324</v>
      </c>
      <c r="S1260" s="10">
        <f t="shared" si="107"/>
        <v>41487.611250000002</v>
      </c>
      <c r="T1260" s="9">
        <f t="shared" si="108"/>
        <v>41517.611250000002</v>
      </c>
      <c r="U1260">
        <f t="shared" si="109"/>
        <v>2013</v>
      </c>
    </row>
    <row r="1261" spans="1:21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105"/>
        <v>104</v>
      </c>
      <c r="P1261">
        <f t="shared" si="106"/>
        <v>27.145800000000001</v>
      </c>
      <c r="Q1261" s="12" t="s">
        <v>8323</v>
      </c>
      <c r="R1261" t="s">
        <v>8324</v>
      </c>
      <c r="S1261" s="10">
        <f t="shared" si="107"/>
        <v>41766.970648148148</v>
      </c>
      <c r="T1261" s="9">
        <f t="shared" si="108"/>
        <v>41799.165972222225</v>
      </c>
      <c r="U1261">
        <f t="shared" si="109"/>
        <v>2014</v>
      </c>
    </row>
    <row r="1262" spans="1:21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105"/>
        <v>114</v>
      </c>
      <c r="P1262">
        <f t="shared" si="106"/>
        <v>50.6892</v>
      </c>
      <c r="Q1262" s="12" t="s">
        <v>8323</v>
      </c>
      <c r="R1262" t="s">
        <v>8324</v>
      </c>
      <c r="S1262" s="10">
        <f t="shared" si="107"/>
        <v>41666.842824074076</v>
      </c>
      <c r="T1262" s="9">
        <f t="shared" si="108"/>
        <v>41696.842824074076</v>
      </c>
      <c r="U1262">
        <f t="shared" si="109"/>
        <v>2014</v>
      </c>
    </row>
    <row r="1263" spans="1:21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105"/>
        <v>101</v>
      </c>
      <c r="P1263">
        <f t="shared" si="106"/>
        <v>38.942300000000003</v>
      </c>
      <c r="Q1263" s="12" t="s">
        <v>8323</v>
      </c>
      <c r="R1263" t="s">
        <v>8324</v>
      </c>
      <c r="S1263" s="10">
        <f t="shared" si="107"/>
        <v>41638.342905092592</v>
      </c>
      <c r="T1263" s="9">
        <f t="shared" si="108"/>
        <v>41668.342905092592</v>
      </c>
      <c r="U1263">
        <f t="shared" si="109"/>
        <v>2013</v>
      </c>
    </row>
    <row r="1264" spans="1:21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105"/>
        <v>125</v>
      </c>
      <c r="P1264">
        <f t="shared" si="106"/>
        <v>77.638099999999994</v>
      </c>
      <c r="Q1264" s="12" t="s">
        <v>8323</v>
      </c>
      <c r="R1264" t="s">
        <v>8324</v>
      </c>
      <c r="S1264" s="10">
        <f t="shared" si="107"/>
        <v>41656.762638888889</v>
      </c>
      <c r="T1264" s="9">
        <f t="shared" si="108"/>
        <v>41686.762638888889</v>
      </c>
      <c r="U1264">
        <f t="shared" si="109"/>
        <v>2014</v>
      </c>
    </row>
    <row r="1265" spans="1:21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105"/>
        <v>119</v>
      </c>
      <c r="P1265">
        <f t="shared" si="106"/>
        <v>43.5366</v>
      </c>
      <c r="Q1265" s="12" t="s">
        <v>8323</v>
      </c>
      <c r="R1265" t="s">
        <v>8324</v>
      </c>
      <c r="S1265" s="10">
        <f t="shared" si="107"/>
        <v>41692.084143518521</v>
      </c>
      <c r="T1265" s="9">
        <f t="shared" si="108"/>
        <v>41727.041666666664</v>
      </c>
      <c r="U1265">
        <f t="shared" si="109"/>
        <v>2014</v>
      </c>
    </row>
    <row r="1266" spans="1:21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105"/>
        <v>166</v>
      </c>
      <c r="P1266">
        <f t="shared" si="106"/>
        <v>31.823499999999999</v>
      </c>
      <c r="Q1266" s="12" t="s">
        <v>8323</v>
      </c>
      <c r="R1266" t="s">
        <v>8324</v>
      </c>
      <c r="S1266" s="10">
        <f t="shared" si="107"/>
        <v>41547.662997685184</v>
      </c>
      <c r="T1266" s="9">
        <f t="shared" si="108"/>
        <v>41576.662997685184</v>
      </c>
      <c r="U1266">
        <f t="shared" si="109"/>
        <v>2013</v>
      </c>
    </row>
    <row r="1267" spans="1:21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105"/>
        <v>119</v>
      </c>
      <c r="P1267">
        <f t="shared" si="106"/>
        <v>63.184399999999997</v>
      </c>
      <c r="Q1267" s="12" t="s">
        <v>8323</v>
      </c>
      <c r="R1267" t="s">
        <v>8324</v>
      </c>
      <c r="S1267" s="10">
        <f t="shared" si="107"/>
        <v>40465.655266203699</v>
      </c>
      <c r="T1267" s="9">
        <f t="shared" si="108"/>
        <v>40512.655266203699</v>
      </c>
      <c r="U1267">
        <f t="shared" si="109"/>
        <v>2010</v>
      </c>
    </row>
    <row r="1268" spans="1:21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105"/>
        <v>100</v>
      </c>
      <c r="P1268">
        <f t="shared" si="106"/>
        <v>190.9</v>
      </c>
      <c r="Q1268" s="12" t="s">
        <v>8323</v>
      </c>
      <c r="R1268" t="s">
        <v>8324</v>
      </c>
      <c r="S1268" s="10">
        <f t="shared" si="107"/>
        <v>41620.87667824074</v>
      </c>
      <c r="T1268" s="9">
        <f t="shared" si="108"/>
        <v>41650.87667824074</v>
      </c>
      <c r="U1268">
        <f t="shared" si="109"/>
        <v>2013</v>
      </c>
    </row>
    <row r="1269" spans="1:21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105"/>
        <v>102</v>
      </c>
      <c r="P1269">
        <f t="shared" si="106"/>
        <v>140.8553</v>
      </c>
      <c r="Q1269" s="12" t="s">
        <v>8323</v>
      </c>
      <c r="R1269" t="s">
        <v>8324</v>
      </c>
      <c r="S1269" s="10">
        <f t="shared" si="107"/>
        <v>41449.585162037038</v>
      </c>
      <c r="T1269" s="9">
        <f t="shared" si="108"/>
        <v>41479.585162037038</v>
      </c>
      <c r="U1269">
        <f t="shared" si="109"/>
        <v>2013</v>
      </c>
    </row>
    <row r="1270" spans="1:21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105"/>
        <v>117</v>
      </c>
      <c r="P1270">
        <f t="shared" si="106"/>
        <v>76.923100000000005</v>
      </c>
      <c r="Q1270" s="12" t="s">
        <v>8323</v>
      </c>
      <c r="R1270" t="s">
        <v>8324</v>
      </c>
      <c r="S1270" s="10">
        <f t="shared" si="107"/>
        <v>41507.845451388886</v>
      </c>
      <c r="T1270" s="9">
        <f t="shared" si="108"/>
        <v>41537.845451388886</v>
      </c>
      <c r="U1270">
        <f t="shared" si="109"/>
        <v>2013</v>
      </c>
    </row>
    <row r="1271" spans="1:21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105"/>
        <v>109</v>
      </c>
      <c r="P1271">
        <f t="shared" si="106"/>
        <v>99.155299999999997</v>
      </c>
      <c r="Q1271" s="12" t="s">
        <v>8323</v>
      </c>
      <c r="R1271" t="s">
        <v>8324</v>
      </c>
      <c r="S1271" s="10">
        <f t="shared" si="107"/>
        <v>42445.823055555549</v>
      </c>
      <c r="T1271" s="9">
        <f t="shared" si="108"/>
        <v>42476</v>
      </c>
      <c r="U1271">
        <f t="shared" si="109"/>
        <v>2016</v>
      </c>
    </row>
    <row r="1272" spans="1:21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105"/>
        <v>115</v>
      </c>
      <c r="P1272">
        <f t="shared" si="106"/>
        <v>67.881699999999995</v>
      </c>
      <c r="Q1272" s="12" t="s">
        <v>8323</v>
      </c>
      <c r="R1272" t="s">
        <v>8324</v>
      </c>
      <c r="S1272" s="10">
        <f t="shared" si="107"/>
        <v>40933.856967592597</v>
      </c>
      <c r="T1272" s="9">
        <f t="shared" si="108"/>
        <v>40993.815300925926</v>
      </c>
      <c r="U1272">
        <f t="shared" si="109"/>
        <v>2012</v>
      </c>
    </row>
    <row r="1273" spans="1:21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105"/>
        <v>102</v>
      </c>
      <c r="P1273">
        <f t="shared" si="106"/>
        <v>246.2903</v>
      </c>
      <c r="Q1273" s="12" t="s">
        <v>8323</v>
      </c>
      <c r="R1273" t="s">
        <v>8324</v>
      </c>
      <c r="S1273" s="10">
        <f t="shared" si="107"/>
        <v>41561.683553240742</v>
      </c>
      <c r="T1273" s="9">
        <f t="shared" si="108"/>
        <v>41591.725219907406</v>
      </c>
      <c r="U1273">
        <f t="shared" si="109"/>
        <v>2013</v>
      </c>
    </row>
    <row r="1274" spans="1:21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105"/>
        <v>106</v>
      </c>
      <c r="P1274">
        <f t="shared" si="106"/>
        <v>189.28569999999999</v>
      </c>
      <c r="Q1274" s="12" t="s">
        <v>8323</v>
      </c>
      <c r="R1274" t="s">
        <v>8324</v>
      </c>
      <c r="S1274" s="10">
        <f t="shared" si="107"/>
        <v>40274.745127314818</v>
      </c>
      <c r="T1274" s="9">
        <f t="shared" si="108"/>
        <v>40344.166666666664</v>
      </c>
      <c r="U1274">
        <f t="shared" si="109"/>
        <v>2010</v>
      </c>
    </row>
    <row r="1275" spans="1:21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105"/>
        <v>104</v>
      </c>
      <c r="P1275">
        <f t="shared" si="106"/>
        <v>76.666700000000006</v>
      </c>
      <c r="Q1275" s="12" t="s">
        <v>8323</v>
      </c>
      <c r="R1275" t="s">
        <v>8324</v>
      </c>
      <c r="S1275" s="10">
        <f t="shared" si="107"/>
        <v>41852.730219907404</v>
      </c>
      <c r="T1275" s="9">
        <f t="shared" si="108"/>
        <v>41882.730219907404</v>
      </c>
      <c r="U1275">
        <f t="shared" si="109"/>
        <v>2014</v>
      </c>
    </row>
    <row r="1276" spans="1:21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105"/>
        <v>155</v>
      </c>
      <c r="P1276">
        <f t="shared" si="106"/>
        <v>82.963300000000004</v>
      </c>
      <c r="Q1276" s="12" t="s">
        <v>8323</v>
      </c>
      <c r="R1276" t="s">
        <v>8324</v>
      </c>
      <c r="S1276" s="10">
        <f t="shared" si="107"/>
        <v>41116.690104166664</v>
      </c>
      <c r="T1276" s="9">
        <f t="shared" si="108"/>
        <v>41151.690104166664</v>
      </c>
      <c r="U1276">
        <f t="shared" si="109"/>
        <v>2012</v>
      </c>
    </row>
    <row r="1277" spans="1:21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105"/>
        <v>162</v>
      </c>
      <c r="P1277">
        <f t="shared" si="106"/>
        <v>62.522100000000002</v>
      </c>
      <c r="Q1277" s="12" t="s">
        <v>8323</v>
      </c>
      <c r="R1277" t="s">
        <v>8324</v>
      </c>
      <c r="S1277" s="10">
        <f t="shared" si="107"/>
        <v>41458.867905092593</v>
      </c>
      <c r="T1277" s="9">
        <f t="shared" si="108"/>
        <v>41493.867905092593</v>
      </c>
      <c r="U1277">
        <f t="shared" si="109"/>
        <v>2013</v>
      </c>
    </row>
    <row r="1278" spans="1:21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105"/>
        <v>104</v>
      </c>
      <c r="P1278">
        <f t="shared" si="106"/>
        <v>46.068100000000001</v>
      </c>
      <c r="Q1278" s="12" t="s">
        <v>8323</v>
      </c>
      <c r="R1278" t="s">
        <v>8324</v>
      </c>
      <c r="S1278" s="10">
        <f t="shared" si="107"/>
        <v>40007.704247685186</v>
      </c>
      <c r="T1278" s="9">
        <f t="shared" si="108"/>
        <v>40057.166666666664</v>
      </c>
      <c r="U1278">
        <f t="shared" si="109"/>
        <v>2009</v>
      </c>
    </row>
    <row r="1279" spans="1:21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105"/>
        <v>106</v>
      </c>
      <c r="P1279">
        <f t="shared" si="106"/>
        <v>38.543900000000001</v>
      </c>
      <c r="Q1279" s="12" t="s">
        <v>8323</v>
      </c>
      <c r="R1279" t="s">
        <v>8324</v>
      </c>
      <c r="S1279" s="10">
        <f t="shared" si="107"/>
        <v>41121.561886574076</v>
      </c>
      <c r="T1279" s="9">
        <f t="shared" si="108"/>
        <v>41156.561886574076</v>
      </c>
      <c r="U1279">
        <f t="shared" si="109"/>
        <v>2012</v>
      </c>
    </row>
    <row r="1280" spans="1:21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105"/>
        <v>155</v>
      </c>
      <c r="P1280">
        <f t="shared" si="106"/>
        <v>53.005299999999998</v>
      </c>
      <c r="Q1280" s="12" t="s">
        <v>8323</v>
      </c>
      <c r="R1280" t="s">
        <v>8324</v>
      </c>
      <c r="S1280" s="10">
        <f t="shared" si="107"/>
        <v>41786.555162037039</v>
      </c>
      <c r="T1280" s="9">
        <f t="shared" si="108"/>
        <v>41815.083333333336</v>
      </c>
      <c r="U1280">
        <f t="shared" si="109"/>
        <v>2014</v>
      </c>
    </row>
    <row r="1281" spans="1:22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105"/>
        <v>111</v>
      </c>
      <c r="P1281">
        <f t="shared" si="106"/>
        <v>73.355400000000003</v>
      </c>
      <c r="Q1281" s="12" t="s">
        <v>8323</v>
      </c>
      <c r="R1281" t="s">
        <v>8324</v>
      </c>
      <c r="S1281" s="10">
        <f t="shared" si="107"/>
        <v>41682.099189814813</v>
      </c>
      <c r="T1281" s="9">
        <f t="shared" si="108"/>
        <v>41722.057523148149</v>
      </c>
      <c r="U1281">
        <f t="shared" si="109"/>
        <v>2014</v>
      </c>
    </row>
    <row r="1282" spans="1:22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105"/>
        <v>111</v>
      </c>
      <c r="P1282">
        <f t="shared" si="106"/>
        <v>127.9752</v>
      </c>
      <c r="Q1282" s="12" t="s">
        <v>8323</v>
      </c>
      <c r="R1282" t="s">
        <v>8324</v>
      </c>
      <c r="S1282" s="10">
        <f t="shared" si="107"/>
        <v>40513.757569444446</v>
      </c>
      <c r="T1282" s="9">
        <f t="shared" si="108"/>
        <v>40603.757569444446</v>
      </c>
      <c r="U1282">
        <f t="shared" si="109"/>
        <v>2010</v>
      </c>
    </row>
    <row r="1283" spans="1:22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10">ROUND(E1283/D1283*100,0)</f>
        <v>111</v>
      </c>
      <c r="P1283">
        <f t="shared" ref="P1283:P1346" si="111">IFERROR(ROUND(E1283/L1283,4),"no backers")</f>
        <v>104.72969999999999</v>
      </c>
      <c r="Q1283" s="12" t="s">
        <v>8323</v>
      </c>
      <c r="R1283" t="s">
        <v>8324</v>
      </c>
      <c r="S1283" s="10">
        <f t="shared" ref="S1283:S1346" si="112">(((J1283/60)/60)/24)+DATE(1970,1,1)</f>
        <v>41463.743472222224</v>
      </c>
      <c r="T1283" s="9">
        <f t="shared" ref="T1283:T1346" si="113">(((I1283/60)/60)/24)+DATE(1970,1,1)</f>
        <v>41483.743472222224</v>
      </c>
      <c r="U1283">
        <f t="shared" ref="U1283:U1346" si="114">YEAR(S1283)</f>
        <v>2013</v>
      </c>
    </row>
    <row r="1284" spans="1:22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10"/>
        <v>124</v>
      </c>
      <c r="P1284">
        <f t="shared" si="111"/>
        <v>67.671499999999995</v>
      </c>
      <c r="Q1284" s="12" t="s">
        <v>8323</v>
      </c>
      <c r="R1284" t="s">
        <v>8324</v>
      </c>
      <c r="S1284" s="10">
        <f t="shared" si="112"/>
        <v>41586.475173611114</v>
      </c>
      <c r="T1284" s="9">
        <f t="shared" si="113"/>
        <v>41617.207638888889</v>
      </c>
      <c r="U1284">
        <f t="shared" si="114"/>
        <v>2013</v>
      </c>
    </row>
    <row r="1285" spans="1:22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10"/>
        <v>211</v>
      </c>
      <c r="P1285">
        <f t="shared" si="111"/>
        <v>95.931799999999996</v>
      </c>
      <c r="Q1285" s="12" t="s">
        <v>8323</v>
      </c>
      <c r="R1285" t="s">
        <v>8324</v>
      </c>
      <c r="S1285" s="10">
        <f t="shared" si="112"/>
        <v>41320.717465277776</v>
      </c>
      <c r="T1285" s="9">
        <f t="shared" si="113"/>
        <v>41344.166666666664</v>
      </c>
      <c r="U1285">
        <f t="shared" si="114"/>
        <v>2013</v>
      </c>
    </row>
    <row r="1286" spans="1:22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10"/>
        <v>101</v>
      </c>
      <c r="P1286">
        <f t="shared" si="111"/>
        <v>65.161299999999997</v>
      </c>
      <c r="Q1286" s="12" t="s">
        <v>8315</v>
      </c>
      <c r="R1286" t="s">
        <v>8316</v>
      </c>
      <c r="S1286" s="10">
        <f t="shared" si="112"/>
        <v>42712.23474537037</v>
      </c>
      <c r="T1286" s="9">
        <f t="shared" si="113"/>
        <v>42735.707638888889</v>
      </c>
      <c r="U1286">
        <f t="shared" si="114"/>
        <v>2016</v>
      </c>
      <c r="V1286">
        <f t="shared" ref="V1286:V1305" si="115">MONTH(S1286)</f>
        <v>12</v>
      </c>
    </row>
    <row r="1287" spans="1:22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10"/>
        <v>102</v>
      </c>
      <c r="P1287">
        <f t="shared" si="111"/>
        <v>32.269799999999996</v>
      </c>
      <c r="Q1287" s="12" t="s">
        <v>8315</v>
      </c>
      <c r="R1287" t="s">
        <v>8316</v>
      </c>
      <c r="S1287" s="10">
        <f t="shared" si="112"/>
        <v>42160.583043981482</v>
      </c>
      <c r="T1287" s="9">
        <f t="shared" si="113"/>
        <v>42175.583043981482</v>
      </c>
      <c r="U1287">
        <f t="shared" si="114"/>
        <v>2015</v>
      </c>
      <c r="V1287">
        <f t="shared" si="115"/>
        <v>6</v>
      </c>
    </row>
    <row r="1288" spans="1:22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10"/>
        <v>108</v>
      </c>
      <c r="P1288">
        <f t="shared" si="111"/>
        <v>81.25</v>
      </c>
      <c r="Q1288" s="12" t="s">
        <v>8315</v>
      </c>
      <c r="R1288" t="s">
        <v>8316</v>
      </c>
      <c r="S1288" s="10">
        <f t="shared" si="112"/>
        <v>42039.384571759263</v>
      </c>
      <c r="T1288" s="9">
        <f t="shared" si="113"/>
        <v>42052.583333333328</v>
      </c>
      <c r="U1288">
        <f t="shared" si="114"/>
        <v>2015</v>
      </c>
      <c r="V1288">
        <f t="shared" si="115"/>
        <v>2</v>
      </c>
    </row>
    <row r="1289" spans="1:22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10"/>
        <v>242</v>
      </c>
      <c r="P1289">
        <f t="shared" si="111"/>
        <v>24.2</v>
      </c>
      <c r="Q1289" s="12" t="s">
        <v>8315</v>
      </c>
      <c r="R1289" t="s">
        <v>8316</v>
      </c>
      <c r="S1289" s="10">
        <f t="shared" si="112"/>
        <v>42107.621018518519</v>
      </c>
      <c r="T1289" s="9">
        <f t="shared" si="113"/>
        <v>42167.621018518519</v>
      </c>
      <c r="U1289">
        <f t="shared" si="114"/>
        <v>2015</v>
      </c>
      <c r="V1289">
        <f t="shared" si="115"/>
        <v>4</v>
      </c>
    </row>
    <row r="1290" spans="1:22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10"/>
        <v>100</v>
      </c>
      <c r="P1290">
        <f t="shared" si="111"/>
        <v>65.868899999999996</v>
      </c>
      <c r="Q1290" s="12" t="s">
        <v>8315</v>
      </c>
      <c r="R1290" t="s">
        <v>8316</v>
      </c>
      <c r="S1290" s="10">
        <f t="shared" si="112"/>
        <v>42561.154664351852</v>
      </c>
      <c r="T1290" s="9">
        <f t="shared" si="113"/>
        <v>42592.166666666672</v>
      </c>
      <c r="U1290">
        <f t="shared" si="114"/>
        <v>2016</v>
      </c>
      <c r="V1290">
        <f t="shared" si="115"/>
        <v>7</v>
      </c>
    </row>
    <row r="1291" spans="1:22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10"/>
        <v>125</v>
      </c>
      <c r="P1291">
        <f t="shared" si="111"/>
        <v>36.076900000000002</v>
      </c>
      <c r="Q1291" s="12" t="s">
        <v>8315</v>
      </c>
      <c r="R1291" t="s">
        <v>8316</v>
      </c>
      <c r="S1291" s="10">
        <f t="shared" si="112"/>
        <v>42709.134780092587</v>
      </c>
      <c r="T1291" s="9">
        <f t="shared" si="113"/>
        <v>42739.134780092587</v>
      </c>
      <c r="U1291">
        <f t="shared" si="114"/>
        <v>2016</v>
      </c>
      <c r="V1291">
        <f t="shared" si="115"/>
        <v>12</v>
      </c>
    </row>
    <row r="1292" spans="1:22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10"/>
        <v>109</v>
      </c>
      <c r="P1292">
        <f t="shared" si="111"/>
        <v>44.186</v>
      </c>
      <c r="Q1292" s="12" t="s">
        <v>8315</v>
      </c>
      <c r="R1292" t="s">
        <v>8316</v>
      </c>
      <c r="S1292" s="10">
        <f t="shared" si="112"/>
        <v>42086.614942129629</v>
      </c>
      <c r="T1292" s="9">
        <f t="shared" si="113"/>
        <v>42117.290972222225</v>
      </c>
      <c r="U1292">
        <f t="shared" si="114"/>
        <v>2015</v>
      </c>
      <c r="V1292">
        <f t="shared" si="115"/>
        <v>3</v>
      </c>
    </row>
    <row r="1293" spans="1:22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10"/>
        <v>146</v>
      </c>
      <c r="P1293">
        <f t="shared" si="111"/>
        <v>104.0714</v>
      </c>
      <c r="Q1293" s="12" t="s">
        <v>8315</v>
      </c>
      <c r="R1293" t="s">
        <v>8316</v>
      </c>
      <c r="S1293" s="10">
        <f t="shared" si="112"/>
        <v>42064.652673611112</v>
      </c>
      <c r="T1293" s="9">
        <f t="shared" si="113"/>
        <v>42101.291666666672</v>
      </c>
      <c r="U1293">
        <f t="shared" si="114"/>
        <v>2015</v>
      </c>
      <c r="V1293">
        <f t="shared" si="115"/>
        <v>3</v>
      </c>
    </row>
    <row r="1294" spans="1:22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10"/>
        <v>110</v>
      </c>
      <c r="P1294">
        <f t="shared" si="111"/>
        <v>35.961500000000001</v>
      </c>
      <c r="Q1294" s="12" t="s">
        <v>8315</v>
      </c>
      <c r="R1294" t="s">
        <v>8316</v>
      </c>
      <c r="S1294" s="10">
        <f t="shared" si="112"/>
        <v>42256.764212962968</v>
      </c>
      <c r="T1294" s="9">
        <f t="shared" si="113"/>
        <v>42283.957638888889</v>
      </c>
      <c r="U1294">
        <f t="shared" si="114"/>
        <v>2015</v>
      </c>
      <c r="V1294">
        <f t="shared" si="115"/>
        <v>9</v>
      </c>
    </row>
    <row r="1295" spans="1:22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10"/>
        <v>102</v>
      </c>
      <c r="P1295">
        <f t="shared" si="111"/>
        <v>127.79170000000001</v>
      </c>
      <c r="Q1295" s="12" t="s">
        <v>8315</v>
      </c>
      <c r="R1295" t="s">
        <v>8316</v>
      </c>
      <c r="S1295" s="10">
        <f t="shared" si="112"/>
        <v>42292.701053240744</v>
      </c>
      <c r="T1295" s="9">
        <f t="shared" si="113"/>
        <v>42322.742719907401</v>
      </c>
      <c r="U1295">
        <f t="shared" si="114"/>
        <v>2015</v>
      </c>
      <c r="V1295">
        <f t="shared" si="115"/>
        <v>10</v>
      </c>
    </row>
    <row r="1296" spans="1:22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10"/>
        <v>122</v>
      </c>
      <c r="P1296">
        <f t="shared" si="111"/>
        <v>27.7273</v>
      </c>
      <c r="Q1296" s="12" t="s">
        <v>8315</v>
      </c>
      <c r="R1296" t="s">
        <v>8316</v>
      </c>
      <c r="S1296" s="10">
        <f t="shared" si="112"/>
        <v>42278.453668981485</v>
      </c>
      <c r="T1296" s="9">
        <f t="shared" si="113"/>
        <v>42296.458333333328</v>
      </c>
      <c r="U1296">
        <f t="shared" si="114"/>
        <v>2015</v>
      </c>
      <c r="V1296">
        <f t="shared" si="115"/>
        <v>10</v>
      </c>
    </row>
    <row r="1297" spans="1:22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10"/>
        <v>102</v>
      </c>
      <c r="P1297">
        <f t="shared" si="111"/>
        <v>39.828099999999999</v>
      </c>
      <c r="Q1297" s="12" t="s">
        <v>8315</v>
      </c>
      <c r="R1297" t="s">
        <v>8316</v>
      </c>
      <c r="S1297" s="10">
        <f t="shared" si="112"/>
        <v>42184.572881944448</v>
      </c>
      <c r="T1297" s="9">
        <f t="shared" si="113"/>
        <v>42214.708333333328</v>
      </c>
      <c r="U1297">
        <f t="shared" si="114"/>
        <v>2015</v>
      </c>
      <c r="V1297">
        <f t="shared" si="115"/>
        <v>6</v>
      </c>
    </row>
    <row r="1298" spans="1:22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10"/>
        <v>141</v>
      </c>
      <c r="P1298">
        <f t="shared" si="111"/>
        <v>52.173900000000003</v>
      </c>
      <c r="Q1298" s="12" t="s">
        <v>8315</v>
      </c>
      <c r="R1298" t="s">
        <v>8316</v>
      </c>
      <c r="S1298" s="10">
        <f t="shared" si="112"/>
        <v>42423.050613425927</v>
      </c>
      <c r="T1298" s="9">
        <f t="shared" si="113"/>
        <v>42443.008946759262</v>
      </c>
      <c r="U1298">
        <f t="shared" si="114"/>
        <v>2016</v>
      </c>
      <c r="V1298">
        <f t="shared" si="115"/>
        <v>2</v>
      </c>
    </row>
    <row r="1299" spans="1:22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10"/>
        <v>110</v>
      </c>
      <c r="P1299">
        <f t="shared" si="111"/>
        <v>92.037800000000004</v>
      </c>
      <c r="Q1299" s="12" t="s">
        <v>8315</v>
      </c>
      <c r="R1299" t="s">
        <v>8316</v>
      </c>
      <c r="S1299" s="10">
        <f t="shared" si="112"/>
        <v>42461.747199074074</v>
      </c>
      <c r="T1299" s="9">
        <f t="shared" si="113"/>
        <v>42491.747199074074</v>
      </c>
      <c r="U1299">
        <f t="shared" si="114"/>
        <v>2016</v>
      </c>
      <c r="V1299">
        <f t="shared" si="115"/>
        <v>4</v>
      </c>
    </row>
    <row r="1300" spans="1:22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10"/>
        <v>105</v>
      </c>
      <c r="P1300">
        <f t="shared" si="111"/>
        <v>63.424199999999999</v>
      </c>
      <c r="Q1300" s="12" t="s">
        <v>8315</v>
      </c>
      <c r="R1300" t="s">
        <v>8316</v>
      </c>
      <c r="S1300" s="10">
        <f t="shared" si="112"/>
        <v>42458.680925925932</v>
      </c>
      <c r="T1300" s="9">
        <f t="shared" si="113"/>
        <v>42488.680925925932</v>
      </c>
      <c r="U1300">
        <f t="shared" si="114"/>
        <v>2016</v>
      </c>
      <c r="V1300">
        <f t="shared" si="115"/>
        <v>3</v>
      </c>
    </row>
    <row r="1301" spans="1:22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10"/>
        <v>124</v>
      </c>
      <c r="P1301">
        <f t="shared" si="111"/>
        <v>135.625</v>
      </c>
      <c r="Q1301" s="12" t="s">
        <v>8315</v>
      </c>
      <c r="R1301" t="s">
        <v>8316</v>
      </c>
      <c r="S1301" s="10">
        <f t="shared" si="112"/>
        <v>42169.814340277779</v>
      </c>
      <c r="T1301" s="9">
        <f t="shared" si="113"/>
        <v>42199.814340277779</v>
      </c>
      <c r="U1301">
        <f t="shared" si="114"/>
        <v>2015</v>
      </c>
      <c r="V1301">
        <f t="shared" si="115"/>
        <v>6</v>
      </c>
    </row>
    <row r="1302" spans="1:22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10"/>
        <v>135</v>
      </c>
      <c r="P1302">
        <f t="shared" si="111"/>
        <v>168.75</v>
      </c>
      <c r="Q1302" s="12" t="s">
        <v>8315</v>
      </c>
      <c r="R1302" t="s">
        <v>8316</v>
      </c>
      <c r="S1302" s="10">
        <f t="shared" si="112"/>
        <v>42483.675208333334</v>
      </c>
      <c r="T1302" s="9">
        <f t="shared" si="113"/>
        <v>42522.789583333331</v>
      </c>
      <c r="U1302">
        <f t="shared" si="114"/>
        <v>2016</v>
      </c>
      <c r="V1302">
        <f t="shared" si="115"/>
        <v>4</v>
      </c>
    </row>
    <row r="1303" spans="1:22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10"/>
        <v>103</v>
      </c>
      <c r="P1303">
        <f t="shared" si="111"/>
        <v>70.862099999999998</v>
      </c>
      <c r="Q1303" s="12" t="s">
        <v>8315</v>
      </c>
      <c r="R1303" t="s">
        <v>8316</v>
      </c>
      <c r="S1303" s="10">
        <f t="shared" si="112"/>
        <v>42195.749745370369</v>
      </c>
      <c r="T1303" s="9">
        <f t="shared" si="113"/>
        <v>42206.125</v>
      </c>
      <c r="U1303">
        <f t="shared" si="114"/>
        <v>2015</v>
      </c>
      <c r="V1303">
        <f t="shared" si="115"/>
        <v>7</v>
      </c>
    </row>
    <row r="1304" spans="1:22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10"/>
        <v>100</v>
      </c>
      <c r="P1304">
        <f t="shared" si="111"/>
        <v>50</v>
      </c>
      <c r="Q1304" s="12" t="s">
        <v>8315</v>
      </c>
      <c r="R1304" t="s">
        <v>8316</v>
      </c>
      <c r="S1304" s="10">
        <f t="shared" si="112"/>
        <v>42675.057997685188</v>
      </c>
      <c r="T1304" s="9">
        <f t="shared" si="113"/>
        <v>42705.099664351852</v>
      </c>
      <c r="U1304">
        <f t="shared" si="114"/>
        <v>2016</v>
      </c>
      <c r="V1304">
        <f t="shared" si="115"/>
        <v>11</v>
      </c>
    </row>
    <row r="1305" spans="1:22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10"/>
        <v>130</v>
      </c>
      <c r="P1305">
        <f t="shared" si="111"/>
        <v>42.214199999999998</v>
      </c>
      <c r="Q1305" s="12" t="s">
        <v>8315</v>
      </c>
      <c r="R1305" t="s">
        <v>8316</v>
      </c>
      <c r="S1305" s="10">
        <f t="shared" si="112"/>
        <v>42566.441203703704</v>
      </c>
      <c r="T1305" s="9">
        <f t="shared" si="113"/>
        <v>42582.458333333328</v>
      </c>
      <c r="U1305">
        <f t="shared" si="114"/>
        <v>2016</v>
      </c>
      <c r="V1305">
        <f t="shared" si="115"/>
        <v>7</v>
      </c>
    </row>
    <row r="1306" spans="1:22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10"/>
        <v>40</v>
      </c>
      <c r="P1306">
        <f t="shared" si="111"/>
        <v>152.4135</v>
      </c>
      <c r="Q1306" s="12" t="s">
        <v>8317</v>
      </c>
      <c r="R1306" t="s">
        <v>8319</v>
      </c>
      <c r="S1306" s="10">
        <f t="shared" si="112"/>
        <v>42747.194502314815</v>
      </c>
      <c r="T1306" s="9">
        <f t="shared" si="113"/>
        <v>42807.152835648143</v>
      </c>
      <c r="U1306">
        <f t="shared" si="114"/>
        <v>2017</v>
      </c>
    </row>
    <row r="1307" spans="1:22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10"/>
        <v>26</v>
      </c>
      <c r="P1307">
        <f t="shared" si="111"/>
        <v>90.616299999999995</v>
      </c>
      <c r="Q1307" s="12" t="s">
        <v>8317</v>
      </c>
      <c r="R1307" t="s">
        <v>8319</v>
      </c>
      <c r="S1307" s="10">
        <f t="shared" si="112"/>
        <v>42543.665601851855</v>
      </c>
      <c r="T1307" s="9">
        <f t="shared" si="113"/>
        <v>42572.729166666672</v>
      </c>
      <c r="U1307">
        <f t="shared" si="114"/>
        <v>2016</v>
      </c>
    </row>
    <row r="1308" spans="1:22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10"/>
        <v>65</v>
      </c>
      <c r="P1308">
        <f t="shared" si="111"/>
        <v>201.60390000000001</v>
      </c>
      <c r="Q1308" s="12" t="s">
        <v>8317</v>
      </c>
      <c r="R1308" t="s">
        <v>8319</v>
      </c>
      <c r="S1308" s="10">
        <f t="shared" si="112"/>
        <v>41947.457569444443</v>
      </c>
      <c r="T1308" s="9">
        <f t="shared" si="113"/>
        <v>41977.457569444443</v>
      </c>
      <c r="U1308">
        <f t="shared" si="114"/>
        <v>2014</v>
      </c>
    </row>
    <row r="1309" spans="1:22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10"/>
        <v>12</v>
      </c>
      <c r="P1309">
        <f t="shared" si="111"/>
        <v>127.9333</v>
      </c>
      <c r="Q1309" s="12" t="s">
        <v>8317</v>
      </c>
      <c r="R1309" t="s">
        <v>8319</v>
      </c>
      <c r="S1309" s="10">
        <f t="shared" si="112"/>
        <v>42387.503229166665</v>
      </c>
      <c r="T1309" s="9">
        <f t="shared" si="113"/>
        <v>42417.503229166665</v>
      </c>
      <c r="U1309">
        <f t="shared" si="114"/>
        <v>2016</v>
      </c>
    </row>
    <row r="1310" spans="1:22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10"/>
        <v>11</v>
      </c>
      <c r="P1310">
        <f t="shared" si="111"/>
        <v>29.8947</v>
      </c>
      <c r="Q1310" s="12" t="s">
        <v>8317</v>
      </c>
      <c r="R1310" t="s">
        <v>8319</v>
      </c>
      <c r="S1310" s="10">
        <f t="shared" si="112"/>
        <v>42611.613564814819</v>
      </c>
      <c r="T1310" s="9">
        <f t="shared" si="113"/>
        <v>42651.613564814819</v>
      </c>
      <c r="U1310">
        <f t="shared" si="114"/>
        <v>2016</v>
      </c>
    </row>
    <row r="1311" spans="1:22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10"/>
        <v>112</v>
      </c>
      <c r="P1311">
        <f t="shared" si="111"/>
        <v>367.97140000000002</v>
      </c>
      <c r="Q1311" s="12" t="s">
        <v>8317</v>
      </c>
      <c r="R1311" t="s">
        <v>8319</v>
      </c>
      <c r="S1311" s="10">
        <f t="shared" si="112"/>
        <v>42257.882731481484</v>
      </c>
      <c r="T1311" s="9">
        <f t="shared" si="113"/>
        <v>42292.882731481484</v>
      </c>
      <c r="U1311">
        <f t="shared" si="114"/>
        <v>2015</v>
      </c>
    </row>
    <row r="1312" spans="1:22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10"/>
        <v>16</v>
      </c>
      <c r="P1312">
        <f t="shared" si="111"/>
        <v>129.16669999999999</v>
      </c>
      <c r="Q1312" s="12" t="s">
        <v>8317</v>
      </c>
      <c r="R1312" t="s">
        <v>8319</v>
      </c>
      <c r="S1312" s="10">
        <f t="shared" si="112"/>
        <v>42556.667245370365</v>
      </c>
      <c r="T1312" s="9">
        <f t="shared" si="113"/>
        <v>42601.667245370365</v>
      </c>
      <c r="U1312">
        <f t="shared" si="114"/>
        <v>2016</v>
      </c>
    </row>
    <row r="1313" spans="1:21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10"/>
        <v>32</v>
      </c>
      <c r="P1313">
        <f t="shared" si="111"/>
        <v>800.7</v>
      </c>
      <c r="Q1313" s="12" t="s">
        <v>8317</v>
      </c>
      <c r="R1313" t="s">
        <v>8319</v>
      </c>
      <c r="S1313" s="10">
        <f t="shared" si="112"/>
        <v>42669.802303240736</v>
      </c>
      <c r="T1313" s="9">
        <f t="shared" si="113"/>
        <v>42704.843969907408</v>
      </c>
      <c r="U1313">
        <f t="shared" si="114"/>
        <v>2016</v>
      </c>
    </row>
    <row r="1314" spans="1:21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10"/>
        <v>1</v>
      </c>
      <c r="P1314">
        <f t="shared" si="111"/>
        <v>28</v>
      </c>
      <c r="Q1314" s="12" t="s">
        <v>8317</v>
      </c>
      <c r="R1314" t="s">
        <v>8319</v>
      </c>
      <c r="S1314" s="10">
        <f t="shared" si="112"/>
        <v>42082.702800925923</v>
      </c>
      <c r="T1314" s="9">
        <f t="shared" si="113"/>
        <v>42112.702800925923</v>
      </c>
      <c r="U1314">
        <f t="shared" si="114"/>
        <v>2015</v>
      </c>
    </row>
    <row r="1315" spans="1:21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10"/>
        <v>31</v>
      </c>
      <c r="P1315">
        <f t="shared" si="111"/>
        <v>102.0164</v>
      </c>
      <c r="Q1315" s="12" t="s">
        <v>8317</v>
      </c>
      <c r="R1315" t="s">
        <v>8319</v>
      </c>
      <c r="S1315" s="10">
        <f t="shared" si="112"/>
        <v>42402.709652777776</v>
      </c>
      <c r="T1315" s="9">
        <f t="shared" si="113"/>
        <v>42432.709652777776</v>
      </c>
      <c r="U1315">
        <f t="shared" si="114"/>
        <v>2016</v>
      </c>
    </row>
    <row r="1316" spans="1:21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10"/>
        <v>1</v>
      </c>
      <c r="P1316">
        <f t="shared" si="111"/>
        <v>184.36359999999999</v>
      </c>
      <c r="Q1316" s="12" t="s">
        <v>8317</v>
      </c>
      <c r="R1316" t="s">
        <v>8319</v>
      </c>
      <c r="S1316" s="10">
        <f t="shared" si="112"/>
        <v>42604.669675925921</v>
      </c>
      <c r="T1316" s="9">
        <f t="shared" si="113"/>
        <v>42664.669675925921</v>
      </c>
      <c r="U1316">
        <f t="shared" si="114"/>
        <v>2016</v>
      </c>
    </row>
    <row r="1317" spans="1:21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10"/>
        <v>40</v>
      </c>
      <c r="P1317">
        <f t="shared" si="111"/>
        <v>162.9194</v>
      </c>
      <c r="Q1317" s="12" t="s">
        <v>8317</v>
      </c>
      <c r="R1317" t="s">
        <v>8319</v>
      </c>
      <c r="S1317" s="10">
        <f t="shared" si="112"/>
        <v>42278.498240740737</v>
      </c>
      <c r="T1317" s="9">
        <f t="shared" si="113"/>
        <v>42314.041666666672</v>
      </c>
      <c r="U1317">
        <f t="shared" si="114"/>
        <v>2015</v>
      </c>
    </row>
    <row r="1318" spans="1:21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10"/>
        <v>0</v>
      </c>
      <c r="P1318">
        <f t="shared" si="111"/>
        <v>1</v>
      </c>
      <c r="Q1318" s="12" t="s">
        <v>8317</v>
      </c>
      <c r="R1318" t="s">
        <v>8319</v>
      </c>
      <c r="S1318" s="10">
        <f t="shared" si="112"/>
        <v>42393.961909722217</v>
      </c>
      <c r="T1318" s="9">
        <f t="shared" si="113"/>
        <v>42428.961909722217</v>
      </c>
      <c r="U1318">
        <f t="shared" si="114"/>
        <v>2016</v>
      </c>
    </row>
    <row r="1319" spans="1:21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10"/>
        <v>6</v>
      </c>
      <c r="P1319">
        <f t="shared" si="111"/>
        <v>603.52629999999999</v>
      </c>
      <c r="Q1319" s="12" t="s">
        <v>8317</v>
      </c>
      <c r="R1319" t="s">
        <v>8319</v>
      </c>
      <c r="S1319" s="10">
        <f t="shared" si="112"/>
        <v>42520.235486111109</v>
      </c>
      <c r="T1319" s="9">
        <f t="shared" si="113"/>
        <v>42572.583333333328</v>
      </c>
      <c r="U1319">
        <f t="shared" si="114"/>
        <v>2016</v>
      </c>
    </row>
    <row r="1320" spans="1:21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10"/>
        <v>15</v>
      </c>
      <c r="P1320">
        <f t="shared" si="111"/>
        <v>45.407400000000003</v>
      </c>
      <c r="Q1320" s="12" t="s">
        <v>8317</v>
      </c>
      <c r="R1320" t="s">
        <v>8319</v>
      </c>
      <c r="S1320" s="10">
        <f t="shared" si="112"/>
        <v>41985.043657407412</v>
      </c>
      <c r="T1320" s="9">
        <f t="shared" si="113"/>
        <v>42015.043657407412</v>
      </c>
      <c r="U1320">
        <f t="shared" si="114"/>
        <v>2014</v>
      </c>
    </row>
    <row r="1321" spans="1:21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10"/>
        <v>15</v>
      </c>
      <c r="P1321">
        <f t="shared" si="111"/>
        <v>97.333299999999994</v>
      </c>
      <c r="Q1321" s="12" t="s">
        <v>8317</v>
      </c>
      <c r="R1321" t="s">
        <v>8319</v>
      </c>
      <c r="S1321" s="10">
        <f t="shared" si="112"/>
        <v>41816.812094907407</v>
      </c>
      <c r="T1321" s="9">
        <f t="shared" si="113"/>
        <v>41831.666666666664</v>
      </c>
      <c r="U1321">
        <f t="shared" si="114"/>
        <v>2014</v>
      </c>
    </row>
    <row r="1322" spans="1:21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10"/>
        <v>1</v>
      </c>
      <c r="P1322">
        <f t="shared" si="111"/>
        <v>167.66669999999999</v>
      </c>
      <c r="Q1322" s="12" t="s">
        <v>8317</v>
      </c>
      <c r="R1322" t="s">
        <v>8319</v>
      </c>
      <c r="S1322" s="10">
        <f t="shared" si="112"/>
        <v>42705.690347222218</v>
      </c>
      <c r="T1322" s="9">
        <f t="shared" si="113"/>
        <v>42734.958333333328</v>
      </c>
      <c r="U1322">
        <f t="shared" si="114"/>
        <v>2016</v>
      </c>
    </row>
    <row r="1323" spans="1:21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10"/>
        <v>1</v>
      </c>
      <c r="P1323">
        <f t="shared" si="111"/>
        <v>859.85709999999995</v>
      </c>
      <c r="Q1323" s="12" t="s">
        <v>8317</v>
      </c>
      <c r="R1323" t="s">
        <v>8319</v>
      </c>
      <c r="S1323" s="10">
        <f t="shared" si="112"/>
        <v>42697.74927083333</v>
      </c>
      <c r="T1323" s="9">
        <f t="shared" si="113"/>
        <v>42727.74927083333</v>
      </c>
      <c r="U1323">
        <f t="shared" si="114"/>
        <v>2016</v>
      </c>
    </row>
    <row r="1324" spans="1:21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10"/>
        <v>0</v>
      </c>
      <c r="P1324">
        <f t="shared" si="111"/>
        <v>26.5</v>
      </c>
      <c r="Q1324" s="12" t="s">
        <v>8317</v>
      </c>
      <c r="R1324" t="s">
        <v>8319</v>
      </c>
      <c r="S1324" s="10">
        <f t="shared" si="112"/>
        <v>42115.656539351854</v>
      </c>
      <c r="T1324" s="9">
        <f t="shared" si="113"/>
        <v>42145.656539351854</v>
      </c>
      <c r="U1324">
        <f t="shared" si="114"/>
        <v>2015</v>
      </c>
    </row>
    <row r="1325" spans="1:21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10"/>
        <v>9</v>
      </c>
      <c r="P1325">
        <f t="shared" si="111"/>
        <v>30.2727</v>
      </c>
      <c r="Q1325" s="12" t="s">
        <v>8317</v>
      </c>
      <c r="R1325" t="s">
        <v>8319</v>
      </c>
      <c r="S1325" s="10">
        <f t="shared" si="112"/>
        <v>42451.698449074072</v>
      </c>
      <c r="T1325" s="9">
        <f t="shared" si="113"/>
        <v>42486.288194444445</v>
      </c>
      <c r="U1325">
        <f t="shared" si="114"/>
        <v>2016</v>
      </c>
    </row>
    <row r="1326" spans="1:21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10"/>
        <v>10</v>
      </c>
      <c r="P1326">
        <f t="shared" si="111"/>
        <v>54.666699999999999</v>
      </c>
      <c r="Q1326" s="12" t="s">
        <v>8317</v>
      </c>
      <c r="R1326" t="s">
        <v>8319</v>
      </c>
      <c r="S1326" s="10">
        <f t="shared" si="112"/>
        <v>42626.633703703701</v>
      </c>
      <c r="T1326" s="9">
        <f t="shared" si="113"/>
        <v>42656.633703703701</v>
      </c>
      <c r="U1326">
        <f t="shared" si="114"/>
        <v>2016</v>
      </c>
    </row>
    <row r="1327" spans="1:21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10"/>
        <v>2</v>
      </c>
      <c r="P1327">
        <f t="shared" si="111"/>
        <v>60.75</v>
      </c>
      <c r="Q1327" s="12" t="s">
        <v>8317</v>
      </c>
      <c r="R1327" t="s">
        <v>8319</v>
      </c>
      <c r="S1327" s="10">
        <f t="shared" si="112"/>
        <v>42704.086053240739</v>
      </c>
      <c r="T1327" s="9">
        <f t="shared" si="113"/>
        <v>42734.086053240739</v>
      </c>
      <c r="U1327">
        <f t="shared" si="114"/>
        <v>2016</v>
      </c>
    </row>
    <row r="1328" spans="1:21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10"/>
        <v>1</v>
      </c>
      <c r="P1328">
        <f t="shared" si="111"/>
        <v>102.7273</v>
      </c>
      <c r="Q1328" s="12" t="s">
        <v>8317</v>
      </c>
      <c r="R1328" t="s">
        <v>8319</v>
      </c>
      <c r="S1328" s="10">
        <f t="shared" si="112"/>
        <v>41974.791990740734</v>
      </c>
      <c r="T1328" s="9">
        <f t="shared" si="113"/>
        <v>42019.791990740734</v>
      </c>
      <c r="U1328">
        <f t="shared" si="114"/>
        <v>2014</v>
      </c>
    </row>
    <row r="1329" spans="1:21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10"/>
        <v>4</v>
      </c>
      <c r="P1329">
        <f t="shared" si="111"/>
        <v>41.5854</v>
      </c>
      <c r="Q1329" s="12" t="s">
        <v>8317</v>
      </c>
      <c r="R1329" t="s">
        <v>8319</v>
      </c>
      <c r="S1329" s="10">
        <f t="shared" si="112"/>
        <v>42123.678645833337</v>
      </c>
      <c r="T1329" s="9">
        <f t="shared" si="113"/>
        <v>42153.678645833337</v>
      </c>
      <c r="U1329">
        <f t="shared" si="114"/>
        <v>2015</v>
      </c>
    </row>
    <row r="1330" spans="1:21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10"/>
        <v>2</v>
      </c>
      <c r="P1330">
        <f t="shared" si="111"/>
        <v>116.5333</v>
      </c>
      <c r="Q1330" s="12" t="s">
        <v>8317</v>
      </c>
      <c r="R1330" t="s">
        <v>8319</v>
      </c>
      <c r="S1330" s="10">
        <f t="shared" si="112"/>
        <v>42612.642754629633</v>
      </c>
      <c r="T1330" s="9">
        <f t="shared" si="113"/>
        <v>42657.642754629633</v>
      </c>
      <c r="U1330">
        <f t="shared" si="114"/>
        <v>2016</v>
      </c>
    </row>
    <row r="1331" spans="1:21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10"/>
        <v>1</v>
      </c>
      <c r="P1331">
        <f t="shared" si="111"/>
        <v>45.333300000000001</v>
      </c>
      <c r="Q1331" s="12" t="s">
        <v>8317</v>
      </c>
      <c r="R1331" t="s">
        <v>8319</v>
      </c>
      <c r="S1331" s="10">
        <f t="shared" si="112"/>
        <v>41935.221585648149</v>
      </c>
      <c r="T1331" s="9">
        <f t="shared" si="113"/>
        <v>41975.263252314813</v>
      </c>
      <c r="U1331">
        <f t="shared" si="114"/>
        <v>2014</v>
      </c>
    </row>
    <row r="1332" spans="1:21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10"/>
        <v>22</v>
      </c>
      <c r="P1332">
        <f t="shared" si="111"/>
        <v>157.46</v>
      </c>
      <c r="Q1332" s="12" t="s">
        <v>8317</v>
      </c>
      <c r="R1332" t="s">
        <v>8319</v>
      </c>
      <c r="S1332" s="10">
        <f t="shared" si="112"/>
        <v>42522.276724537034</v>
      </c>
      <c r="T1332" s="9">
        <f t="shared" si="113"/>
        <v>42553.166666666672</v>
      </c>
      <c r="U1332">
        <f t="shared" si="114"/>
        <v>2016</v>
      </c>
    </row>
    <row r="1333" spans="1:21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10"/>
        <v>1</v>
      </c>
      <c r="P1333">
        <f t="shared" si="111"/>
        <v>100.5</v>
      </c>
      <c r="Q1333" s="12" t="s">
        <v>8317</v>
      </c>
      <c r="R1333" t="s">
        <v>8319</v>
      </c>
      <c r="S1333" s="10">
        <f t="shared" si="112"/>
        <v>42569.50409722222</v>
      </c>
      <c r="T1333" s="9">
        <f t="shared" si="113"/>
        <v>42599.50409722222</v>
      </c>
      <c r="U1333">
        <f t="shared" si="114"/>
        <v>2016</v>
      </c>
    </row>
    <row r="1334" spans="1:21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10"/>
        <v>0</v>
      </c>
      <c r="P1334" t="str">
        <f t="shared" si="111"/>
        <v>no backers</v>
      </c>
      <c r="Q1334" s="12" t="s">
        <v>8317</v>
      </c>
      <c r="R1334" t="s">
        <v>8319</v>
      </c>
      <c r="S1334" s="10">
        <f t="shared" si="112"/>
        <v>42732.060277777782</v>
      </c>
      <c r="T1334" s="9">
        <f t="shared" si="113"/>
        <v>42762.060277777782</v>
      </c>
      <c r="U1334">
        <f t="shared" si="114"/>
        <v>2016</v>
      </c>
    </row>
    <row r="1335" spans="1:21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10"/>
        <v>0</v>
      </c>
      <c r="P1335" t="str">
        <f t="shared" si="111"/>
        <v>no backers</v>
      </c>
      <c r="Q1335" s="12" t="s">
        <v>8317</v>
      </c>
      <c r="R1335" t="s">
        <v>8319</v>
      </c>
      <c r="S1335" s="10">
        <f t="shared" si="112"/>
        <v>41806.106770833336</v>
      </c>
      <c r="T1335" s="9">
        <f t="shared" si="113"/>
        <v>41836.106770833336</v>
      </c>
      <c r="U1335">
        <f t="shared" si="114"/>
        <v>2014</v>
      </c>
    </row>
    <row r="1336" spans="1:21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10"/>
        <v>11</v>
      </c>
      <c r="P1336">
        <f t="shared" si="111"/>
        <v>51.822499999999998</v>
      </c>
      <c r="Q1336" s="12" t="s">
        <v>8317</v>
      </c>
      <c r="R1336" t="s">
        <v>8319</v>
      </c>
      <c r="S1336" s="10">
        <f t="shared" si="112"/>
        <v>42410.774155092593</v>
      </c>
      <c r="T1336" s="9">
        <f t="shared" si="113"/>
        <v>42440.774155092593</v>
      </c>
      <c r="U1336">
        <f t="shared" si="114"/>
        <v>2016</v>
      </c>
    </row>
    <row r="1337" spans="1:21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10"/>
        <v>20</v>
      </c>
      <c r="P1337">
        <f t="shared" si="111"/>
        <v>308.75</v>
      </c>
      <c r="Q1337" s="12" t="s">
        <v>8317</v>
      </c>
      <c r="R1337" t="s">
        <v>8319</v>
      </c>
      <c r="S1337" s="10">
        <f t="shared" si="112"/>
        <v>42313.936365740738</v>
      </c>
      <c r="T1337" s="9">
        <f t="shared" si="113"/>
        <v>42343.936365740738</v>
      </c>
      <c r="U1337">
        <f t="shared" si="114"/>
        <v>2015</v>
      </c>
    </row>
    <row r="1338" spans="1:21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10"/>
        <v>85</v>
      </c>
      <c r="P1338">
        <f t="shared" si="111"/>
        <v>379.22770000000003</v>
      </c>
      <c r="Q1338" s="12" t="s">
        <v>8317</v>
      </c>
      <c r="R1338" t="s">
        <v>8319</v>
      </c>
      <c r="S1338" s="10">
        <f t="shared" si="112"/>
        <v>41955.863750000004</v>
      </c>
      <c r="T1338" s="9">
        <f t="shared" si="113"/>
        <v>41990.863750000004</v>
      </c>
      <c r="U1338">
        <f t="shared" si="114"/>
        <v>2014</v>
      </c>
    </row>
    <row r="1339" spans="1:21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10"/>
        <v>49</v>
      </c>
      <c r="P1339">
        <f t="shared" si="111"/>
        <v>176.36429999999999</v>
      </c>
      <c r="Q1339" s="12" t="s">
        <v>8317</v>
      </c>
      <c r="R1339" t="s">
        <v>8319</v>
      </c>
      <c r="S1339" s="10">
        <f t="shared" si="112"/>
        <v>42767.577303240745</v>
      </c>
      <c r="T1339" s="9">
        <f t="shared" si="113"/>
        <v>42797.577303240745</v>
      </c>
      <c r="U1339">
        <f t="shared" si="114"/>
        <v>2017</v>
      </c>
    </row>
    <row r="1340" spans="1:21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10"/>
        <v>3</v>
      </c>
      <c r="P1340">
        <f t="shared" si="111"/>
        <v>66.066699999999997</v>
      </c>
      <c r="Q1340" s="12" t="s">
        <v>8317</v>
      </c>
      <c r="R1340" t="s">
        <v>8319</v>
      </c>
      <c r="S1340" s="10">
        <f t="shared" si="112"/>
        <v>42188.803622685184</v>
      </c>
      <c r="T1340" s="9">
        <f t="shared" si="113"/>
        <v>42218.803622685184</v>
      </c>
      <c r="U1340">
        <f t="shared" si="114"/>
        <v>2015</v>
      </c>
    </row>
    <row r="1341" spans="1:21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10"/>
        <v>7</v>
      </c>
      <c r="P1341">
        <f t="shared" si="111"/>
        <v>89.648600000000002</v>
      </c>
      <c r="Q1341" s="12" t="s">
        <v>8317</v>
      </c>
      <c r="R1341" t="s">
        <v>8319</v>
      </c>
      <c r="S1341" s="10">
        <f t="shared" si="112"/>
        <v>41936.647164351853</v>
      </c>
      <c r="T1341" s="9">
        <f t="shared" si="113"/>
        <v>41981.688831018517</v>
      </c>
      <c r="U1341">
        <f t="shared" si="114"/>
        <v>2014</v>
      </c>
    </row>
    <row r="1342" spans="1:21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10"/>
        <v>0</v>
      </c>
      <c r="P1342" t="str">
        <f t="shared" si="111"/>
        <v>no backers</v>
      </c>
      <c r="Q1342" s="12" t="s">
        <v>8317</v>
      </c>
      <c r="R1342" t="s">
        <v>8319</v>
      </c>
      <c r="S1342" s="10">
        <f t="shared" si="112"/>
        <v>41836.595520833333</v>
      </c>
      <c r="T1342" s="9">
        <f t="shared" si="113"/>
        <v>41866.595520833333</v>
      </c>
      <c r="U1342">
        <f t="shared" si="114"/>
        <v>2014</v>
      </c>
    </row>
    <row r="1343" spans="1:21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10"/>
        <v>70</v>
      </c>
      <c r="P1343">
        <f t="shared" si="111"/>
        <v>382.3913</v>
      </c>
      <c r="Q1343" s="12" t="s">
        <v>8317</v>
      </c>
      <c r="R1343" t="s">
        <v>8319</v>
      </c>
      <c r="S1343" s="10">
        <f t="shared" si="112"/>
        <v>42612.624039351853</v>
      </c>
      <c r="T1343" s="9">
        <f t="shared" si="113"/>
        <v>42644.624039351853</v>
      </c>
      <c r="U1343">
        <f t="shared" si="114"/>
        <v>2016</v>
      </c>
    </row>
    <row r="1344" spans="1:21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10"/>
        <v>0</v>
      </c>
      <c r="P1344">
        <f t="shared" si="111"/>
        <v>100</v>
      </c>
      <c r="Q1344" s="12" t="s">
        <v>8317</v>
      </c>
      <c r="R1344" t="s">
        <v>8319</v>
      </c>
      <c r="S1344" s="10">
        <f t="shared" si="112"/>
        <v>42172.816423611104</v>
      </c>
      <c r="T1344" s="9">
        <f t="shared" si="113"/>
        <v>42202.816423611104</v>
      </c>
      <c r="U1344">
        <f t="shared" si="114"/>
        <v>2015</v>
      </c>
    </row>
    <row r="1345" spans="1:21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10"/>
        <v>102</v>
      </c>
      <c r="P1345">
        <f t="shared" si="111"/>
        <v>158.35599999999999</v>
      </c>
      <c r="Q1345" s="12" t="s">
        <v>8317</v>
      </c>
      <c r="R1345" t="s">
        <v>8319</v>
      </c>
      <c r="S1345" s="10">
        <f t="shared" si="112"/>
        <v>42542.526423611111</v>
      </c>
      <c r="T1345" s="9">
        <f t="shared" si="113"/>
        <v>42601.165972222225</v>
      </c>
      <c r="U1345">
        <f t="shared" si="114"/>
        <v>2016</v>
      </c>
    </row>
    <row r="1346" spans="1:21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10"/>
        <v>378</v>
      </c>
      <c r="P1346">
        <f t="shared" si="111"/>
        <v>40.762599999999999</v>
      </c>
      <c r="Q1346" s="12" t="s">
        <v>8320</v>
      </c>
      <c r="R1346" t="s">
        <v>8321</v>
      </c>
      <c r="S1346" s="10">
        <f t="shared" si="112"/>
        <v>42522.789803240739</v>
      </c>
      <c r="T1346" s="9">
        <f t="shared" si="113"/>
        <v>42551.789803240739</v>
      </c>
      <c r="U1346">
        <f t="shared" si="114"/>
        <v>2016</v>
      </c>
    </row>
    <row r="1347" spans="1:21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16">ROUND(E1347/D1347*100,0)</f>
        <v>125</v>
      </c>
      <c r="P1347">
        <f t="shared" ref="P1347:P1410" si="117">IFERROR(ROUND(E1347/L1347,4),"no backers")</f>
        <v>53.571399999999997</v>
      </c>
      <c r="Q1347" s="12" t="s">
        <v>8320</v>
      </c>
      <c r="R1347" t="s">
        <v>8321</v>
      </c>
      <c r="S1347" s="10">
        <f t="shared" ref="S1347:S1410" si="118">(((J1347/60)/60)/24)+DATE(1970,1,1)</f>
        <v>41799.814340277779</v>
      </c>
      <c r="T1347" s="9">
        <f t="shared" ref="T1347:T1410" si="119">(((I1347/60)/60)/24)+DATE(1970,1,1)</f>
        <v>41834.814340277779</v>
      </c>
      <c r="U1347">
        <f t="shared" ref="U1347:U1410" si="120">YEAR(S1347)</f>
        <v>2014</v>
      </c>
    </row>
    <row r="1348" spans="1:21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16"/>
        <v>147</v>
      </c>
      <c r="P1348">
        <f t="shared" si="117"/>
        <v>48.4497</v>
      </c>
      <c r="Q1348" s="12" t="s">
        <v>8320</v>
      </c>
      <c r="R1348" t="s">
        <v>8321</v>
      </c>
      <c r="S1348" s="10">
        <f t="shared" si="118"/>
        <v>41422.075821759259</v>
      </c>
      <c r="T1348" s="9">
        <f t="shared" si="119"/>
        <v>41452.075821759259</v>
      </c>
      <c r="U1348">
        <f t="shared" si="120"/>
        <v>2013</v>
      </c>
    </row>
    <row r="1349" spans="1:21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16"/>
        <v>102</v>
      </c>
      <c r="P1349">
        <f t="shared" si="117"/>
        <v>82.419399999999996</v>
      </c>
      <c r="Q1349" s="12" t="s">
        <v>8320</v>
      </c>
      <c r="R1349" t="s">
        <v>8321</v>
      </c>
      <c r="S1349" s="10">
        <f t="shared" si="118"/>
        <v>42040.638020833328</v>
      </c>
      <c r="T1349" s="9">
        <f t="shared" si="119"/>
        <v>42070.638020833328</v>
      </c>
      <c r="U1349">
        <f t="shared" si="120"/>
        <v>2015</v>
      </c>
    </row>
    <row r="1350" spans="1:21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16"/>
        <v>102</v>
      </c>
      <c r="P1350">
        <f t="shared" si="117"/>
        <v>230.19229999999999</v>
      </c>
      <c r="Q1350" s="12" t="s">
        <v>8320</v>
      </c>
      <c r="R1350" t="s">
        <v>8321</v>
      </c>
      <c r="S1350" s="10">
        <f t="shared" si="118"/>
        <v>41963.506168981476</v>
      </c>
      <c r="T1350" s="9">
        <f t="shared" si="119"/>
        <v>41991.506168981476</v>
      </c>
      <c r="U1350">
        <f t="shared" si="120"/>
        <v>2014</v>
      </c>
    </row>
    <row r="1351" spans="1:21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16"/>
        <v>204</v>
      </c>
      <c r="P1351">
        <f t="shared" si="117"/>
        <v>59.360500000000002</v>
      </c>
      <c r="Q1351" s="12" t="s">
        <v>8320</v>
      </c>
      <c r="R1351" t="s">
        <v>8321</v>
      </c>
      <c r="S1351" s="10">
        <f t="shared" si="118"/>
        <v>42317.33258101852</v>
      </c>
      <c r="T1351" s="9">
        <f t="shared" si="119"/>
        <v>42354.290972222225</v>
      </c>
      <c r="U1351">
        <f t="shared" si="120"/>
        <v>2015</v>
      </c>
    </row>
    <row r="1352" spans="1:21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16"/>
        <v>104</v>
      </c>
      <c r="P1352">
        <f t="shared" si="117"/>
        <v>66.698700000000002</v>
      </c>
      <c r="Q1352" s="12" t="s">
        <v>8320</v>
      </c>
      <c r="R1352" t="s">
        <v>8321</v>
      </c>
      <c r="S1352" s="10">
        <f t="shared" si="118"/>
        <v>42334.013124999998</v>
      </c>
      <c r="T1352" s="9">
        <f t="shared" si="119"/>
        <v>42364.013124999998</v>
      </c>
      <c r="U1352">
        <f t="shared" si="120"/>
        <v>2015</v>
      </c>
    </row>
    <row r="1353" spans="1:21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16"/>
        <v>101</v>
      </c>
      <c r="P1353">
        <f t="shared" si="117"/>
        <v>168.77500000000001</v>
      </c>
      <c r="Q1353" s="12" t="s">
        <v>8320</v>
      </c>
      <c r="R1353" t="s">
        <v>8321</v>
      </c>
      <c r="S1353" s="10">
        <f t="shared" si="118"/>
        <v>42382.74009259259</v>
      </c>
      <c r="T1353" s="9">
        <f t="shared" si="119"/>
        <v>42412.74009259259</v>
      </c>
      <c r="U1353">
        <f t="shared" si="120"/>
        <v>2016</v>
      </c>
    </row>
    <row r="1354" spans="1:21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16"/>
        <v>136</v>
      </c>
      <c r="P1354">
        <f t="shared" si="117"/>
        <v>59.973599999999998</v>
      </c>
      <c r="Q1354" s="12" t="s">
        <v>8320</v>
      </c>
      <c r="R1354" t="s">
        <v>8321</v>
      </c>
      <c r="S1354" s="10">
        <f t="shared" si="118"/>
        <v>42200.578310185185</v>
      </c>
      <c r="T1354" s="9">
        <f t="shared" si="119"/>
        <v>42252.165972222225</v>
      </c>
      <c r="U1354">
        <f t="shared" si="120"/>
        <v>2015</v>
      </c>
    </row>
    <row r="1355" spans="1:21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16"/>
        <v>134</v>
      </c>
      <c r="P1355">
        <f t="shared" si="117"/>
        <v>31.8095</v>
      </c>
      <c r="Q1355" s="12" t="s">
        <v>8320</v>
      </c>
      <c r="R1355" t="s">
        <v>8321</v>
      </c>
      <c r="S1355" s="10">
        <f t="shared" si="118"/>
        <v>41309.11791666667</v>
      </c>
      <c r="T1355" s="9">
        <f t="shared" si="119"/>
        <v>41344</v>
      </c>
      <c r="U1355">
        <f t="shared" si="120"/>
        <v>2013</v>
      </c>
    </row>
    <row r="1356" spans="1:21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16"/>
        <v>130</v>
      </c>
      <c r="P1356">
        <f t="shared" si="117"/>
        <v>24.421900000000001</v>
      </c>
      <c r="Q1356" s="12" t="s">
        <v>8320</v>
      </c>
      <c r="R1356" t="s">
        <v>8321</v>
      </c>
      <c r="S1356" s="10">
        <f t="shared" si="118"/>
        <v>42502.807627314818</v>
      </c>
      <c r="T1356" s="9">
        <f t="shared" si="119"/>
        <v>42532.807627314818</v>
      </c>
      <c r="U1356">
        <f t="shared" si="120"/>
        <v>2016</v>
      </c>
    </row>
    <row r="1357" spans="1:21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16"/>
        <v>123</v>
      </c>
      <c r="P1357">
        <f t="shared" si="117"/>
        <v>25.347100000000001</v>
      </c>
      <c r="Q1357" s="12" t="s">
        <v>8320</v>
      </c>
      <c r="R1357" t="s">
        <v>8321</v>
      </c>
      <c r="S1357" s="10">
        <f t="shared" si="118"/>
        <v>41213.254687499997</v>
      </c>
      <c r="T1357" s="9">
        <f t="shared" si="119"/>
        <v>41243.416666666664</v>
      </c>
      <c r="U1357">
        <f t="shared" si="120"/>
        <v>2012</v>
      </c>
    </row>
    <row r="1358" spans="1:21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16"/>
        <v>183</v>
      </c>
      <c r="P1358">
        <f t="shared" si="117"/>
        <v>71.443200000000004</v>
      </c>
      <c r="Q1358" s="12" t="s">
        <v>8320</v>
      </c>
      <c r="R1358" t="s">
        <v>8321</v>
      </c>
      <c r="S1358" s="10">
        <f t="shared" si="118"/>
        <v>41430.038888888892</v>
      </c>
      <c r="T1358" s="9">
        <f t="shared" si="119"/>
        <v>41460.038888888892</v>
      </c>
      <c r="U1358">
        <f t="shared" si="120"/>
        <v>2013</v>
      </c>
    </row>
    <row r="1359" spans="1:21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16"/>
        <v>125</v>
      </c>
      <c r="P1359">
        <f t="shared" si="117"/>
        <v>38.553800000000003</v>
      </c>
      <c r="Q1359" s="12" t="s">
        <v>8320</v>
      </c>
      <c r="R1359" t="s">
        <v>8321</v>
      </c>
      <c r="S1359" s="10">
        <f t="shared" si="118"/>
        <v>41304.962233796294</v>
      </c>
      <c r="T1359" s="9">
        <f t="shared" si="119"/>
        <v>41334.249305555553</v>
      </c>
      <c r="U1359">
        <f t="shared" si="120"/>
        <v>2013</v>
      </c>
    </row>
    <row r="1360" spans="1:21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16"/>
        <v>112</v>
      </c>
      <c r="P1360">
        <f t="shared" si="117"/>
        <v>68.3673</v>
      </c>
      <c r="Q1360" s="12" t="s">
        <v>8320</v>
      </c>
      <c r="R1360" t="s">
        <v>8321</v>
      </c>
      <c r="S1360" s="10">
        <f t="shared" si="118"/>
        <v>40689.570868055554</v>
      </c>
      <c r="T1360" s="9">
        <f t="shared" si="119"/>
        <v>40719.570868055554</v>
      </c>
      <c r="U1360">
        <f t="shared" si="120"/>
        <v>2011</v>
      </c>
    </row>
    <row r="1361" spans="1:21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16"/>
        <v>116</v>
      </c>
      <c r="P1361">
        <f t="shared" si="117"/>
        <v>40.210500000000003</v>
      </c>
      <c r="Q1361" s="12" t="s">
        <v>8320</v>
      </c>
      <c r="R1361" t="s">
        <v>8321</v>
      </c>
      <c r="S1361" s="10">
        <f t="shared" si="118"/>
        <v>40668.814699074072</v>
      </c>
      <c r="T1361" s="9">
        <f t="shared" si="119"/>
        <v>40730.814699074072</v>
      </c>
      <c r="U1361">
        <f t="shared" si="120"/>
        <v>2011</v>
      </c>
    </row>
    <row r="1362" spans="1:21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16"/>
        <v>173</v>
      </c>
      <c r="P1362">
        <f t="shared" si="117"/>
        <v>32.074100000000001</v>
      </c>
      <c r="Q1362" s="12" t="s">
        <v>8320</v>
      </c>
      <c r="R1362" t="s">
        <v>8321</v>
      </c>
      <c r="S1362" s="10">
        <f t="shared" si="118"/>
        <v>41095.900694444441</v>
      </c>
      <c r="T1362" s="9">
        <f t="shared" si="119"/>
        <v>41123.900694444441</v>
      </c>
      <c r="U1362">
        <f t="shared" si="120"/>
        <v>2012</v>
      </c>
    </row>
    <row r="1363" spans="1:21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16"/>
        <v>126</v>
      </c>
      <c r="P1363">
        <f t="shared" si="117"/>
        <v>28.6326</v>
      </c>
      <c r="Q1363" s="12" t="s">
        <v>8320</v>
      </c>
      <c r="R1363" t="s">
        <v>8321</v>
      </c>
      <c r="S1363" s="10">
        <f t="shared" si="118"/>
        <v>41781.717268518521</v>
      </c>
      <c r="T1363" s="9">
        <f t="shared" si="119"/>
        <v>41811.717268518521</v>
      </c>
      <c r="U1363">
        <f t="shared" si="120"/>
        <v>2014</v>
      </c>
    </row>
    <row r="1364" spans="1:21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16"/>
        <v>109</v>
      </c>
      <c r="P1364">
        <f t="shared" si="117"/>
        <v>43.64</v>
      </c>
      <c r="Q1364" s="12" t="s">
        <v>8320</v>
      </c>
      <c r="R1364" t="s">
        <v>8321</v>
      </c>
      <c r="S1364" s="10">
        <f t="shared" si="118"/>
        <v>41464.934386574074</v>
      </c>
      <c r="T1364" s="9">
        <f t="shared" si="119"/>
        <v>41524.934386574074</v>
      </c>
      <c r="U1364">
        <f t="shared" si="120"/>
        <v>2013</v>
      </c>
    </row>
    <row r="1365" spans="1:21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16"/>
        <v>100</v>
      </c>
      <c r="P1365">
        <f t="shared" si="117"/>
        <v>40</v>
      </c>
      <c r="Q1365" s="12" t="s">
        <v>8320</v>
      </c>
      <c r="R1365" t="s">
        <v>8321</v>
      </c>
      <c r="S1365" s="10">
        <f t="shared" si="118"/>
        <v>42396.8440625</v>
      </c>
      <c r="T1365" s="9">
        <f t="shared" si="119"/>
        <v>42415.332638888889</v>
      </c>
      <c r="U1365">
        <f t="shared" si="120"/>
        <v>2016</v>
      </c>
    </row>
    <row r="1366" spans="1:21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16"/>
        <v>119</v>
      </c>
      <c r="P1366">
        <f t="shared" si="117"/>
        <v>346.04169999999999</v>
      </c>
      <c r="Q1366" s="12" t="s">
        <v>8323</v>
      </c>
      <c r="R1366" t="s">
        <v>8324</v>
      </c>
      <c r="S1366" s="10">
        <f t="shared" si="118"/>
        <v>41951.695671296293</v>
      </c>
      <c r="T1366" s="9">
        <f t="shared" si="119"/>
        <v>42011.6956712963</v>
      </c>
      <c r="U1366">
        <f t="shared" si="120"/>
        <v>2014</v>
      </c>
    </row>
    <row r="1367" spans="1:21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16"/>
        <v>100</v>
      </c>
      <c r="P1367">
        <f t="shared" si="117"/>
        <v>81.739099999999993</v>
      </c>
      <c r="Q1367" s="12" t="s">
        <v>8323</v>
      </c>
      <c r="R1367" t="s">
        <v>8324</v>
      </c>
      <c r="S1367" s="10">
        <f t="shared" si="118"/>
        <v>42049.733240740738</v>
      </c>
      <c r="T1367" s="9">
        <f t="shared" si="119"/>
        <v>42079.691574074073</v>
      </c>
      <c r="U1367">
        <f t="shared" si="120"/>
        <v>2015</v>
      </c>
    </row>
    <row r="1368" spans="1:21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16"/>
        <v>126</v>
      </c>
      <c r="P1368">
        <f t="shared" si="117"/>
        <v>64.535300000000007</v>
      </c>
      <c r="Q1368" s="12" t="s">
        <v>8323</v>
      </c>
      <c r="R1368" t="s">
        <v>8324</v>
      </c>
      <c r="S1368" s="10">
        <f t="shared" si="118"/>
        <v>41924.996099537035</v>
      </c>
      <c r="T1368" s="9">
        <f t="shared" si="119"/>
        <v>41970.037766203706</v>
      </c>
      <c r="U1368">
        <f t="shared" si="120"/>
        <v>2014</v>
      </c>
    </row>
    <row r="1369" spans="1:21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16"/>
        <v>114</v>
      </c>
      <c r="P1369">
        <f t="shared" si="117"/>
        <v>63.477800000000002</v>
      </c>
      <c r="Q1369" s="12" t="s">
        <v>8323</v>
      </c>
      <c r="R1369" t="s">
        <v>8324</v>
      </c>
      <c r="S1369" s="10">
        <f t="shared" si="118"/>
        <v>42292.002893518518</v>
      </c>
      <c r="T1369" s="9">
        <f t="shared" si="119"/>
        <v>42322.044560185182</v>
      </c>
      <c r="U1369">
        <f t="shared" si="120"/>
        <v>2015</v>
      </c>
    </row>
    <row r="1370" spans="1:21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16"/>
        <v>111</v>
      </c>
      <c r="P1370">
        <f t="shared" si="117"/>
        <v>63.620699999999999</v>
      </c>
      <c r="Q1370" s="12" t="s">
        <v>8323</v>
      </c>
      <c r="R1370" t="s">
        <v>8324</v>
      </c>
      <c r="S1370" s="10">
        <f t="shared" si="118"/>
        <v>42146.190902777773</v>
      </c>
      <c r="T1370" s="9">
        <f t="shared" si="119"/>
        <v>42170.190902777773</v>
      </c>
      <c r="U1370">
        <f t="shared" si="120"/>
        <v>2015</v>
      </c>
    </row>
    <row r="1371" spans="1:21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16"/>
        <v>105</v>
      </c>
      <c r="P1371">
        <f t="shared" si="117"/>
        <v>83.967100000000002</v>
      </c>
      <c r="Q1371" s="12" t="s">
        <v>8323</v>
      </c>
      <c r="R1371" t="s">
        <v>8324</v>
      </c>
      <c r="S1371" s="10">
        <f t="shared" si="118"/>
        <v>41710.594282407408</v>
      </c>
      <c r="T1371" s="9">
        <f t="shared" si="119"/>
        <v>41740.594282407408</v>
      </c>
      <c r="U1371">
        <f t="shared" si="120"/>
        <v>2014</v>
      </c>
    </row>
    <row r="1372" spans="1:21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16"/>
        <v>104</v>
      </c>
      <c r="P1372">
        <f t="shared" si="117"/>
        <v>77.75</v>
      </c>
      <c r="Q1372" s="12" t="s">
        <v>8323</v>
      </c>
      <c r="R1372" t="s">
        <v>8324</v>
      </c>
      <c r="S1372" s="10">
        <f t="shared" si="118"/>
        <v>41548.00335648148</v>
      </c>
      <c r="T1372" s="9">
        <f t="shared" si="119"/>
        <v>41563.00335648148</v>
      </c>
      <c r="U1372">
        <f t="shared" si="120"/>
        <v>2013</v>
      </c>
    </row>
    <row r="1373" spans="1:21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16"/>
        <v>107</v>
      </c>
      <c r="P1373">
        <f t="shared" si="117"/>
        <v>107.0714</v>
      </c>
      <c r="Q1373" s="12" t="s">
        <v>8323</v>
      </c>
      <c r="R1373" t="s">
        <v>8324</v>
      </c>
      <c r="S1373" s="10">
        <f t="shared" si="118"/>
        <v>42101.758587962962</v>
      </c>
      <c r="T1373" s="9">
        <f t="shared" si="119"/>
        <v>42131.758587962962</v>
      </c>
      <c r="U1373">
        <f t="shared" si="120"/>
        <v>2015</v>
      </c>
    </row>
    <row r="1374" spans="1:21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16"/>
        <v>124</v>
      </c>
      <c r="P1374">
        <f t="shared" si="117"/>
        <v>38.75</v>
      </c>
      <c r="Q1374" s="12" t="s">
        <v>8323</v>
      </c>
      <c r="R1374" t="s">
        <v>8324</v>
      </c>
      <c r="S1374" s="10">
        <f t="shared" si="118"/>
        <v>41072.739953703705</v>
      </c>
      <c r="T1374" s="9">
        <f t="shared" si="119"/>
        <v>41102.739953703705</v>
      </c>
      <c r="U1374">
        <f t="shared" si="120"/>
        <v>2012</v>
      </c>
    </row>
    <row r="1375" spans="1:21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16"/>
        <v>105</v>
      </c>
      <c r="P1375">
        <f t="shared" si="117"/>
        <v>201.94229999999999</v>
      </c>
      <c r="Q1375" s="12" t="s">
        <v>8323</v>
      </c>
      <c r="R1375" t="s">
        <v>8324</v>
      </c>
      <c r="S1375" s="10">
        <f t="shared" si="118"/>
        <v>42704.95177083333</v>
      </c>
      <c r="T1375" s="9">
        <f t="shared" si="119"/>
        <v>42734.95177083333</v>
      </c>
      <c r="U1375">
        <f t="shared" si="120"/>
        <v>2016</v>
      </c>
    </row>
    <row r="1376" spans="1:21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16"/>
        <v>189</v>
      </c>
      <c r="P1376">
        <f t="shared" si="117"/>
        <v>43.060600000000001</v>
      </c>
      <c r="Q1376" s="12" t="s">
        <v>8323</v>
      </c>
      <c r="R1376" t="s">
        <v>8324</v>
      </c>
      <c r="S1376" s="10">
        <f t="shared" si="118"/>
        <v>42424.161898148144</v>
      </c>
      <c r="T1376" s="9">
        <f t="shared" si="119"/>
        <v>42454.12023148148</v>
      </c>
      <c r="U1376">
        <f t="shared" si="120"/>
        <v>2016</v>
      </c>
    </row>
    <row r="1377" spans="1:21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16"/>
        <v>171</v>
      </c>
      <c r="P1377">
        <f t="shared" si="117"/>
        <v>62.871600000000001</v>
      </c>
      <c r="Q1377" s="12" t="s">
        <v>8323</v>
      </c>
      <c r="R1377" t="s">
        <v>8324</v>
      </c>
      <c r="S1377" s="10">
        <f t="shared" si="118"/>
        <v>42720.066192129627</v>
      </c>
      <c r="T1377" s="9">
        <f t="shared" si="119"/>
        <v>42750.066192129627</v>
      </c>
      <c r="U1377">
        <f t="shared" si="120"/>
        <v>2016</v>
      </c>
    </row>
    <row r="1378" spans="1:21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16"/>
        <v>252</v>
      </c>
      <c r="P1378">
        <f t="shared" si="117"/>
        <v>55.607100000000003</v>
      </c>
      <c r="Q1378" s="12" t="s">
        <v>8323</v>
      </c>
      <c r="R1378" t="s">
        <v>8324</v>
      </c>
      <c r="S1378" s="10">
        <f t="shared" si="118"/>
        <v>42677.669050925921</v>
      </c>
      <c r="T1378" s="9">
        <f t="shared" si="119"/>
        <v>42707.710717592592</v>
      </c>
      <c r="U1378">
        <f t="shared" si="120"/>
        <v>2016</v>
      </c>
    </row>
    <row r="1379" spans="1:21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16"/>
        <v>116</v>
      </c>
      <c r="P1379">
        <f t="shared" si="117"/>
        <v>48.709699999999998</v>
      </c>
      <c r="Q1379" s="12" t="s">
        <v>8323</v>
      </c>
      <c r="R1379" t="s">
        <v>8324</v>
      </c>
      <c r="S1379" s="10">
        <f t="shared" si="118"/>
        <v>42747.219560185185</v>
      </c>
      <c r="T1379" s="9">
        <f t="shared" si="119"/>
        <v>42769.174305555556</v>
      </c>
      <c r="U1379">
        <f t="shared" si="120"/>
        <v>2017</v>
      </c>
    </row>
    <row r="1380" spans="1:21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16"/>
        <v>203</v>
      </c>
      <c r="P1380">
        <f t="shared" si="117"/>
        <v>30.578900000000001</v>
      </c>
      <c r="Q1380" s="12" t="s">
        <v>8323</v>
      </c>
      <c r="R1380" t="s">
        <v>8324</v>
      </c>
      <c r="S1380" s="10">
        <f t="shared" si="118"/>
        <v>42568.759374999994</v>
      </c>
      <c r="T1380" s="9">
        <f t="shared" si="119"/>
        <v>42583.759374999994</v>
      </c>
      <c r="U1380">
        <f t="shared" si="120"/>
        <v>2016</v>
      </c>
    </row>
    <row r="1381" spans="1:21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16"/>
        <v>112</v>
      </c>
      <c r="P1381">
        <f t="shared" si="117"/>
        <v>73.907300000000006</v>
      </c>
      <c r="Q1381" s="12" t="s">
        <v>8323</v>
      </c>
      <c r="R1381" t="s">
        <v>8324</v>
      </c>
      <c r="S1381" s="10">
        <f t="shared" si="118"/>
        <v>42130.491620370376</v>
      </c>
      <c r="T1381" s="9">
        <f t="shared" si="119"/>
        <v>42160.491620370376</v>
      </c>
      <c r="U1381">
        <f t="shared" si="120"/>
        <v>2015</v>
      </c>
    </row>
    <row r="1382" spans="1:21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16"/>
        <v>424</v>
      </c>
      <c r="P1382">
        <f t="shared" si="117"/>
        <v>21.2</v>
      </c>
      <c r="Q1382" s="12" t="s">
        <v>8323</v>
      </c>
      <c r="R1382" t="s">
        <v>8324</v>
      </c>
      <c r="S1382" s="10">
        <f t="shared" si="118"/>
        <v>42141.762800925921</v>
      </c>
      <c r="T1382" s="9">
        <f t="shared" si="119"/>
        <v>42164.083333333328</v>
      </c>
      <c r="U1382">
        <f t="shared" si="120"/>
        <v>2015</v>
      </c>
    </row>
    <row r="1383" spans="1:21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16"/>
        <v>107</v>
      </c>
      <c r="P1383">
        <f t="shared" si="117"/>
        <v>73.356200000000001</v>
      </c>
      <c r="Q1383" s="12" t="s">
        <v>8323</v>
      </c>
      <c r="R1383" t="s">
        <v>8324</v>
      </c>
      <c r="S1383" s="10">
        <f t="shared" si="118"/>
        <v>42703.214409722219</v>
      </c>
      <c r="T1383" s="9">
        <f t="shared" si="119"/>
        <v>42733.214409722219</v>
      </c>
      <c r="U1383">
        <f t="shared" si="120"/>
        <v>2016</v>
      </c>
    </row>
    <row r="1384" spans="1:21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16"/>
        <v>104</v>
      </c>
      <c r="P1384">
        <f t="shared" si="117"/>
        <v>56.412199999999999</v>
      </c>
      <c r="Q1384" s="12" t="s">
        <v>8323</v>
      </c>
      <c r="R1384" t="s">
        <v>8324</v>
      </c>
      <c r="S1384" s="10">
        <f t="shared" si="118"/>
        <v>41370.800185185188</v>
      </c>
      <c r="T1384" s="9">
        <f t="shared" si="119"/>
        <v>41400.800185185188</v>
      </c>
      <c r="U1384">
        <f t="shared" si="120"/>
        <v>2013</v>
      </c>
    </row>
    <row r="1385" spans="1:21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16"/>
        <v>212</v>
      </c>
      <c r="P1385">
        <f t="shared" si="117"/>
        <v>50.247300000000003</v>
      </c>
      <c r="Q1385" s="12" t="s">
        <v>8323</v>
      </c>
      <c r="R1385" t="s">
        <v>8324</v>
      </c>
      <c r="S1385" s="10">
        <f t="shared" si="118"/>
        <v>42707.074976851851</v>
      </c>
      <c r="T1385" s="9">
        <f t="shared" si="119"/>
        <v>42727.074976851851</v>
      </c>
      <c r="U1385">
        <f t="shared" si="120"/>
        <v>2016</v>
      </c>
    </row>
    <row r="1386" spans="1:21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16"/>
        <v>124</v>
      </c>
      <c r="P1386">
        <f t="shared" si="117"/>
        <v>68.936499999999995</v>
      </c>
      <c r="Q1386" s="12" t="s">
        <v>8323</v>
      </c>
      <c r="R1386" t="s">
        <v>8324</v>
      </c>
      <c r="S1386" s="10">
        <f t="shared" si="118"/>
        <v>42160.735208333332</v>
      </c>
      <c r="T1386" s="9">
        <f t="shared" si="119"/>
        <v>42190.735208333332</v>
      </c>
      <c r="U1386">
        <f t="shared" si="120"/>
        <v>2015</v>
      </c>
    </row>
    <row r="1387" spans="1:21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16"/>
        <v>110</v>
      </c>
      <c r="P1387">
        <f t="shared" si="117"/>
        <v>65.914100000000005</v>
      </c>
      <c r="Q1387" s="12" t="s">
        <v>8323</v>
      </c>
      <c r="R1387" t="s">
        <v>8324</v>
      </c>
      <c r="S1387" s="10">
        <f t="shared" si="118"/>
        <v>42433.688900462963</v>
      </c>
      <c r="T1387" s="9">
        <f t="shared" si="119"/>
        <v>42489.507638888885</v>
      </c>
      <c r="U1387">
        <f t="shared" si="120"/>
        <v>2016</v>
      </c>
    </row>
    <row r="1388" spans="1:21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16"/>
        <v>219</v>
      </c>
      <c r="P1388">
        <f t="shared" si="117"/>
        <v>62.5</v>
      </c>
      <c r="Q1388" s="12" t="s">
        <v>8323</v>
      </c>
      <c r="R1388" t="s">
        <v>8324</v>
      </c>
      <c r="S1388" s="10">
        <f t="shared" si="118"/>
        <v>42184.646863425922</v>
      </c>
      <c r="T1388" s="9">
        <f t="shared" si="119"/>
        <v>42214.646863425922</v>
      </c>
      <c r="U1388">
        <f t="shared" si="120"/>
        <v>2015</v>
      </c>
    </row>
    <row r="1389" spans="1:21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16"/>
        <v>137</v>
      </c>
      <c r="P1389">
        <f t="shared" si="117"/>
        <v>70.064099999999996</v>
      </c>
      <c r="Q1389" s="12" t="s">
        <v>8323</v>
      </c>
      <c r="R1389" t="s">
        <v>8324</v>
      </c>
      <c r="S1389" s="10">
        <f t="shared" si="118"/>
        <v>42126.92123842593</v>
      </c>
      <c r="T1389" s="9">
        <f t="shared" si="119"/>
        <v>42158.1875</v>
      </c>
      <c r="U1389">
        <f t="shared" si="120"/>
        <v>2015</v>
      </c>
    </row>
    <row r="1390" spans="1:21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16"/>
        <v>135</v>
      </c>
      <c r="P1390">
        <f t="shared" si="117"/>
        <v>60.181899999999999</v>
      </c>
      <c r="Q1390" s="12" t="s">
        <v>8323</v>
      </c>
      <c r="R1390" t="s">
        <v>8324</v>
      </c>
      <c r="S1390" s="10">
        <f t="shared" si="118"/>
        <v>42634.614780092597</v>
      </c>
      <c r="T1390" s="9">
        <f t="shared" si="119"/>
        <v>42660.676388888889</v>
      </c>
      <c r="U1390">
        <f t="shared" si="120"/>
        <v>2016</v>
      </c>
    </row>
    <row r="1391" spans="1:21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16"/>
        <v>145</v>
      </c>
      <c r="P1391">
        <f t="shared" si="117"/>
        <v>21.382400000000001</v>
      </c>
      <c r="Q1391" s="12" t="s">
        <v>8323</v>
      </c>
      <c r="R1391" t="s">
        <v>8324</v>
      </c>
      <c r="S1391" s="10">
        <f t="shared" si="118"/>
        <v>42565.480983796297</v>
      </c>
      <c r="T1391" s="9">
        <f t="shared" si="119"/>
        <v>42595.480983796297</v>
      </c>
      <c r="U1391">
        <f t="shared" si="120"/>
        <v>2016</v>
      </c>
    </row>
    <row r="1392" spans="1:21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16"/>
        <v>109</v>
      </c>
      <c r="P1392">
        <f t="shared" si="117"/>
        <v>160.7895</v>
      </c>
      <c r="Q1392" s="12" t="s">
        <v>8323</v>
      </c>
      <c r="R1392" t="s">
        <v>8324</v>
      </c>
      <c r="S1392" s="10">
        <f t="shared" si="118"/>
        <v>42087.803310185183</v>
      </c>
      <c r="T1392" s="9">
        <f t="shared" si="119"/>
        <v>42121.716666666667</v>
      </c>
      <c r="U1392">
        <f t="shared" si="120"/>
        <v>2015</v>
      </c>
    </row>
    <row r="1393" spans="1:21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16"/>
        <v>110</v>
      </c>
      <c r="P1393">
        <f t="shared" si="117"/>
        <v>42.384599999999999</v>
      </c>
      <c r="Q1393" s="12" t="s">
        <v>8323</v>
      </c>
      <c r="R1393" t="s">
        <v>8324</v>
      </c>
      <c r="S1393" s="10">
        <f t="shared" si="118"/>
        <v>42193.650671296295</v>
      </c>
      <c r="T1393" s="9">
        <f t="shared" si="119"/>
        <v>42238.207638888889</v>
      </c>
      <c r="U1393">
        <f t="shared" si="120"/>
        <v>2015</v>
      </c>
    </row>
    <row r="1394" spans="1:21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16"/>
        <v>114</v>
      </c>
      <c r="P1394">
        <f t="shared" si="117"/>
        <v>27.317299999999999</v>
      </c>
      <c r="Q1394" s="12" t="s">
        <v>8323</v>
      </c>
      <c r="R1394" t="s">
        <v>8324</v>
      </c>
      <c r="S1394" s="10">
        <f t="shared" si="118"/>
        <v>42401.154930555553</v>
      </c>
      <c r="T1394" s="9">
        <f t="shared" si="119"/>
        <v>42432.154930555553</v>
      </c>
      <c r="U1394">
        <f t="shared" si="120"/>
        <v>2016</v>
      </c>
    </row>
    <row r="1395" spans="1:21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16"/>
        <v>102</v>
      </c>
      <c r="P1395">
        <f t="shared" si="117"/>
        <v>196.82689999999999</v>
      </c>
      <c r="Q1395" s="12" t="s">
        <v>8323</v>
      </c>
      <c r="R1395" t="s">
        <v>8324</v>
      </c>
      <c r="S1395" s="10">
        <f t="shared" si="118"/>
        <v>42553.681979166664</v>
      </c>
      <c r="T1395" s="9">
        <f t="shared" si="119"/>
        <v>42583.681979166664</v>
      </c>
      <c r="U1395">
        <f t="shared" si="120"/>
        <v>2016</v>
      </c>
    </row>
    <row r="1396" spans="1:21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16"/>
        <v>122</v>
      </c>
      <c r="P1396">
        <f t="shared" si="117"/>
        <v>53.882399999999997</v>
      </c>
      <c r="Q1396" s="12" t="s">
        <v>8323</v>
      </c>
      <c r="R1396" t="s">
        <v>8324</v>
      </c>
      <c r="S1396" s="10">
        <f t="shared" si="118"/>
        <v>42752.144976851851</v>
      </c>
      <c r="T1396" s="9">
        <f t="shared" si="119"/>
        <v>42795.125</v>
      </c>
      <c r="U1396">
        <f t="shared" si="120"/>
        <v>2017</v>
      </c>
    </row>
    <row r="1397" spans="1:21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16"/>
        <v>112</v>
      </c>
      <c r="P1397">
        <f t="shared" si="117"/>
        <v>47.756100000000004</v>
      </c>
      <c r="Q1397" s="12" t="s">
        <v>8323</v>
      </c>
      <c r="R1397" t="s">
        <v>8324</v>
      </c>
      <c r="S1397" s="10">
        <f t="shared" si="118"/>
        <v>42719.90834490741</v>
      </c>
      <c r="T1397" s="9">
        <f t="shared" si="119"/>
        <v>42749.90834490741</v>
      </c>
      <c r="U1397">
        <f t="shared" si="120"/>
        <v>2016</v>
      </c>
    </row>
    <row r="1398" spans="1:21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16"/>
        <v>107</v>
      </c>
      <c r="P1398">
        <f t="shared" si="117"/>
        <v>88.191800000000001</v>
      </c>
      <c r="Q1398" s="12" t="s">
        <v>8323</v>
      </c>
      <c r="R1398" t="s">
        <v>8324</v>
      </c>
      <c r="S1398" s="10">
        <f t="shared" si="118"/>
        <v>42018.99863425926</v>
      </c>
      <c r="T1398" s="9">
        <f t="shared" si="119"/>
        <v>42048.99863425926</v>
      </c>
      <c r="U1398">
        <f t="shared" si="120"/>
        <v>2015</v>
      </c>
    </row>
    <row r="1399" spans="1:21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16"/>
        <v>114</v>
      </c>
      <c r="P1399">
        <f t="shared" si="117"/>
        <v>72.057000000000002</v>
      </c>
      <c r="Q1399" s="12" t="s">
        <v>8323</v>
      </c>
      <c r="R1399" t="s">
        <v>8324</v>
      </c>
      <c r="S1399" s="10">
        <f t="shared" si="118"/>
        <v>42640.917939814812</v>
      </c>
      <c r="T1399" s="9">
        <f t="shared" si="119"/>
        <v>42670.888194444444</v>
      </c>
      <c r="U1399">
        <f t="shared" si="120"/>
        <v>2016</v>
      </c>
    </row>
    <row r="1400" spans="1:21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16"/>
        <v>110</v>
      </c>
      <c r="P1400">
        <f t="shared" si="117"/>
        <v>74.246200000000002</v>
      </c>
      <c r="Q1400" s="12" t="s">
        <v>8323</v>
      </c>
      <c r="R1400" t="s">
        <v>8324</v>
      </c>
      <c r="S1400" s="10">
        <f t="shared" si="118"/>
        <v>42526.874236111107</v>
      </c>
      <c r="T1400" s="9">
        <f t="shared" si="119"/>
        <v>42556.874236111107</v>
      </c>
      <c r="U1400">
        <f t="shared" si="120"/>
        <v>2016</v>
      </c>
    </row>
    <row r="1401" spans="1:21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16"/>
        <v>126</v>
      </c>
      <c r="P1401">
        <f t="shared" si="117"/>
        <v>61.701099999999997</v>
      </c>
      <c r="Q1401" s="12" t="s">
        <v>8323</v>
      </c>
      <c r="R1401" t="s">
        <v>8324</v>
      </c>
      <c r="S1401" s="10">
        <f t="shared" si="118"/>
        <v>41889.004317129627</v>
      </c>
      <c r="T1401" s="9">
        <f t="shared" si="119"/>
        <v>41919.004317129627</v>
      </c>
      <c r="U1401">
        <f t="shared" si="120"/>
        <v>2014</v>
      </c>
    </row>
    <row r="1402" spans="1:21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16"/>
        <v>167</v>
      </c>
      <c r="P1402">
        <f t="shared" si="117"/>
        <v>17.235299999999999</v>
      </c>
      <c r="Q1402" s="12" t="s">
        <v>8323</v>
      </c>
      <c r="R1402" t="s">
        <v>8324</v>
      </c>
      <c r="S1402" s="10">
        <f t="shared" si="118"/>
        <v>42498.341122685189</v>
      </c>
      <c r="T1402" s="9">
        <f t="shared" si="119"/>
        <v>42533.229166666672</v>
      </c>
      <c r="U1402">
        <f t="shared" si="120"/>
        <v>2016</v>
      </c>
    </row>
    <row r="1403" spans="1:21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16"/>
        <v>497</v>
      </c>
      <c r="P1403">
        <f t="shared" si="117"/>
        <v>51.720799999999997</v>
      </c>
      <c r="Q1403" s="12" t="s">
        <v>8323</v>
      </c>
      <c r="R1403" t="s">
        <v>8324</v>
      </c>
      <c r="S1403" s="10">
        <f t="shared" si="118"/>
        <v>41399.99622685185</v>
      </c>
      <c r="T1403" s="9">
        <f t="shared" si="119"/>
        <v>41420.99622685185</v>
      </c>
      <c r="U1403">
        <f t="shared" si="120"/>
        <v>2013</v>
      </c>
    </row>
    <row r="1404" spans="1:21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16"/>
        <v>109</v>
      </c>
      <c r="P1404">
        <f t="shared" si="117"/>
        <v>24.150400000000001</v>
      </c>
      <c r="Q1404" s="12" t="s">
        <v>8323</v>
      </c>
      <c r="R1404" t="s">
        <v>8324</v>
      </c>
      <c r="S1404" s="10">
        <f t="shared" si="118"/>
        <v>42065.053368055553</v>
      </c>
      <c r="T1404" s="9">
        <f t="shared" si="119"/>
        <v>42125.011701388896</v>
      </c>
      <c r="U1404">
        <f t="shared" si="120"/>
        <v>2015</v>
      </c>
    </row>
    <row r="1405" spans="1:21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16"/>
        <v>103</v>
      </c>
      <c r="P1405">
        <f t="shared" si="117"/>
        <v>62.166699999999999</v>
      </c>
      <c r="Q1405" s="12" t="s">
        <v>8323</v>
      </c>
      <c r="R1405" t="s">
        <v>8324</v>
      </c>
      <c r="S1405" s="10">
        <f t="shared" si="118"/>
        <v>41451.062905092593</v>
      </c>
      <c r="T1405" s="9">
        <f t="shared" si="119"/>
        <v>41481.062905092593</v>
      </c>
      <c r="U1405">
        <f t="shared" si="120"/>
        <v>2013</v>
      </c>
    </row>
    <row r="1406" spans="1:21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16"/>
        <v>2</v>
      </c>
      <c r="P1406">
        <f t="shared" si="117"/>
        <v>48.2</v>
      </c>
      <c r="Q1406" s="12" t="s">
        <v>8320</v>
      </c>
      <c r="R1406" t="s">
        <v>8339</v>
      </c>
      <c r="S1406" s="10">
        <f t="shared" si="118"/>
        <v>42032.510243055556</v>
      </c>
      <c r="T1406" s="9">
        <f t="shared" si="119"/>
        <v>42057.510243055556</v>
      </c>
      <c r="U1406">
        <f t="shared" si="120"/>
        <v>2015</v>
      </c>
    </row>
    <row r="1407" spans="1:21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16"/>
        <v>0</v>
      </c>
      <c r="P1407">
        <f t="shared" si="117"/>
        <v>6.1764999999999999</v>
      </c>
      <c r="Q1407" s="12" t="s">
        <v>8320</v>
      </c>
      <c r="R1407" t="s">
        <v>8339</v>
      </c>
      <c r="S1407" s="10">
        <f t="shared" si="118"/>
        <v>41941.680567129632</v>
      </c>
      <c r="T1407" s="9">
        <f t="shared" si="119"/>
        <v>41971.722233796296</v>
      </c>
      <c r="U1407">
        <f t="shared" si="120"/>
        <v>2014</v>
      </c>
    </row>
    <row r="1408" spans="1:21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16"/>
        <v>0</v>
      </c>
      <c r="P1408">
        <f t="shared" si="117"/>
        <v>5</v>
      </c>
      <c r="Q1408" s="12" t="s">
        <v>8320</v>
      </c>
      <c r="R1408" t="s">
        <v>8339</v>
      </c>
      <c r="S1408" s="10">
        <f t="shared" si="118"/>
        <v>42297.432951388888</v>
      </c>
      <c r="T1408" s="9">
        <f t="shared" si="119"/>
        <v>42350.416666666672</v>
      </c>
      <c r="U1408">
        <f t="shared" si="120"/>
        <v>2015</v>
      </c>
    </row>
    <row r="1409" spans="1:21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16"/>
        <v>1</v>
      </c>
      <c r="P1409">
        <f t="shared" si="117"/>
        <v>7.5</v>
      </c>
      <c r="Q1409" s="12" t="s">
        <v>8320</v>
      </c>
      <c r="R1409" t="s">
        <v>8339</v>
      </c>
      <c r="S1409" s="10">
        <f t="shared" si="118"/>
        <v>41838.536782407406</v>
      </c>
      <c r="T1409" s="9">
        <f t="shared" si="119"/>
        <v>41863.536782407406</v>
      </c>
      <c r="U1409">
        <f t="shared" si="120"/>
        <v>2014</v>
      </c>
    </row>
    <row r="1410" spans="1:21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16"/>
        <v>7</v>
      </c>
      <c r="P1410">
        <f t="shared" si="117"/>
        <v>12</v>
      </c>
      <c r="Q1410" s="12" t="s">
        <v>8320</v>
      </c>
      <c r="R1410" t="s">
        <v>8339</v>
      </c>
      <c r="S1410" s="10">
        <f t="shared" si="118"/>
        <v>42291.872175925921</v>
      </c>
      <c r="T1410" s="9">
        <f t="shared" si="119"/>
        <v>42321.913842592592</v>
      </c>
      <c r="U1410">
        <f t="shared" si="120"/>
        <v>2015</v>
      </c>
    </row>
    <row r="1411" spans="1:21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21">ROUND(E1411/D1411*100,0)</f>
        <v>0</v>
      </c>
      <c r="P1411" t="str">
        <f t="shared" ref="P1411:P1474" si="122">IFERROR(ROUND(E1411/L1411,4),"no backers")</f>
        <v>no backers</v>
      </c>
      <c r="Q1411" s="12" t="s">
        <v>8320</v>
      </c>
      <c r="R1411" t="s">
        <v>8339</v>
      </c>
      <c r="S1411" s="10">
        <f t="shared" ref="S1411:S1474" si="123">(((J1411/60)/60)/24)+DATE(1970,1,1)</f>
        <v>41945.133506944447</v>
      </c>
      <c r="T1411" s="9">
        <f t="shared" ref="T1411:T1474" si="124">(((I1411/60)/60)/24)+DATE(1970,1,1)</f>
        <v>42005.175173611111</v>
      </c>
      <c r="U1411">
        <f t="shared" ref="U1411:U1474" si="125">YEAR(S1411)</f>
        <v>2014</v>
      </c>
    </row>
    <row r="1412" spans="1:21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21"/>
        <v>0</v>
      </c>
      <c r="P1412">
        <f t="shared" si="122"/>
        <v>1</v>
      </c>
      <c r="Q1412" s="12" t="s">
        <v>8320</v>
      </c>
      <c r="R1412" t="s">
        <v>8339</v>
      </c>
      <c r="S1412" s="10">
        <f t="shared" si="123"/>
        <v>42479.318518518514</v>
      </c>
      <c r="T1412" s="9">
        <f t="shared" si="124"/>
        <v>42524.318518518514</v>
      </c>
      <c r="U1412">
        <f t="shared" si="125"/>
        <v>2016</v>
      </c>
    </row>
    <row r="1413" spans="1:21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21"/>
        <v>0</v>
      </c>
      <c r="P1413">
        <f t="shared" si="122"/>
        <v>2.3332999999999999</v>
      </c>
      <c r="Q1413" s="12" t="s">
        <v>8320</v>
      </c>
      <c r="R1413" t="s">
        <v>8339</v>
      </c>
      <c r="S1413" s="10">
        <f t="shared" si="123"/>
        <v>42013.059027777781</v>
      </c>
      <c r="T1413" s="9">
        <f t="shared" si="124"/>
        <v>42041.059027777781</v>
      </c>
      <c r="U1413">
        <f t="shared" si="125"/>
        <v>2015</v>
      </c>
    </row>
    <row r="1414" spans="1:21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21"/>
        <v>5</v>
      </c>
      <c r="P1414">
        <f t="shared" si="122"/>
        <v>24.615400000000001</v>
      </c>
      <c r="Q1414" s="12" t="s">
        <v>8320</v>
      </c>
      <c r="R1414" t="s">
        <v>8339</v>
      </c>
      <c r="S1414" s="10">
        <f t="shared" si="123"/>
        <v>41947.063645833332</v>
      </c>
      <c r="T1414" s="9">
        <f t="shared" si="124"/>
        <v>41977.063645833332</v>
      </c>
      <c r="U1414">
        <f t="shared" si="125"/>
        <v>2014</v>
      </c>
    </row>
    <row r="1415" spans="1:21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21"/>
        <v>5</v>
      </c>
      <c r="P1415">
        <f t="shared" si="122"/>
        <v>100</v>
      </c>
      <c r="Q1415" s="12" t="s">
        <v>8320</v>
      </c>
      <c r="R1415" t="s">
        <v>8339</v>
      </c>
      <c r="S1415" s="10">
        <f t="shared" si="123"/>
        <v>42360.437152777777</v>
      </c>
      <c r="T1415" s="9">
        <f t="shared" si="124"/>
        <v>42420.437152777777</v>
      </c>
      <c r="U1415">
        <f t="shared" si="125"/>
        <v>2015</v>
      </c>
    </row>
    <row r="1416" spans="1:21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21"/>
        <v>0</v>
      </c>
      <c r="P1416">
        <f t="shared" si="122"/>
        <v>1</v>
      </c>
      <c r="Q1416" s="12" t="s">
        <v>8320</v>
      </c>
      <c r="R1416" t="s">
        <v>8339</v>
      </c>
      <c r="S1416" s="10">
        <f t="shared" si="123"/>
        <v>42708.25309027778</v>
      </c>
      <c r="T1416" s="9">
        <f t="shared" si="124"/>
        <v>42738.25309027778</v>
      </c>
      <c r="U1416">
        <f t="shared" si="125"/>
        <v>2016</v>
      </c>
    </row>
    <row r="1417" spans="1:21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21"/>
        <v>18</v>
      </c>
      <c r="P1417">
        <f t="shared" si="122"/>
        <v>88.888900000000007</v>
      </c>
      <c r="Q1417" s="12" t="s">
        <v>8320</v>
      </c>
      <c r="R1417" t="s">
        <v>8339</v>
      </c>
      <c r="S1417" s="10">
        <f t="shared" si="123"/>
        <v>42192.675821759258</v>
      </c>
      <c r="T1417" s="9">
        <f t="shared" si="124"/>
        <v>42232.675821759258</v>
      </c>
      <c r="U1417">
        <f t="shared" si="125"/>
        <v>2015</v>
      </c>
    </row>
    <row r="1418" spans="1:21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21"/>
        <v>0</v>
      </c>
      <c r="P1418" t="str">
        <f t="shared" si="122"/>
        <v>no backers</v>
      </c>
      <c r="Q1418" s="12" t="s">
        <v>8320</v>
      </c>
      <c r="R1418" t="s">
        <v>8339</v>
      </c>
      <c r="S1418" s="10">
        <f t="shared" si="123"/>
        <v>42299.926145833335</v>
      </c>
      <c r="T1418" s="9">
        <f t="shared" si="124"/>
        <v>42329.967812499999</v>
      </c>
      <c r="U1418">
        <f t="shared" si="125"/>
        <v>2015</v>
      </c>
    </row>
    <row r="1419" spans="1:21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21"/>
        <v>1</v>
      </c>
      <c r="P1419">
        <f t="shared" si="122"/>
        <v>27.5</v>
      </c>
      <c r="Q1419" s="12" t="s">
        <v>8320</v>
      </c>
      <c r="R1419" t="s">
        <v>8339</v>
      </c>
      <c r="S1419" s="10">
        <f t="shared" si="123"/>
        <v>42232.15016203704</v>
      </c>
      <c r="T1419" s="9">
        <f t="shared" si="124"/>
        <v>42262.465972222228</v>
      </c>
      <c r="U1419">
        <f t="shared" si="125"/>
        <v>2015</v>
      </c>
    </row>
    <row r="1420" spans="1:21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21"/>
        <v>0</v>
      </c>
      <c r="P1420">
        <f t="shared" si="122"/>
        <v>6</v>
      </c>
      <c r="Q1420" s="12" t="s">
        <v>8320</v>
      </c>
      <c r="R1420" t="s">
        <v>8339</v>
      </c>
      <c r="S1420" s="10">
        <f t="shared" si="123"/>
        <v>42395.456412037034</v>
      </c>
      <c r="T1420" s="9">
        <f t="shared" si="124"/>
        <v>42425.456412037034</v>
      </c>
      <c r="U1420">
        <f t="shared" si="125"/>
        <v>2016</v>
      </c>
    </row>
    <row r="1421" spans="1:21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21"/>
        <v>7</v>
      </c>
      <c r="P1421">
        <f t="shared" si="122"/>
        <v>44.5</v>
      </c>
      <c r="Q1421" s="12" t="s">
        <v>8320</v>
      </c>
      <c r="R1421" t="s">
        <v>8339</v>
      </c>
      <c r="S1421" s="10">
        <f t="shared" si="123"/>
        <v>42622.456238425926</v>
      </c>
      <c r="T1421" s="9">
        <f t="shared" si="124"/>
        <v>42652.456238425926</v>
      </c>
      <c r="U1421">
        <f t="shared" si="125"/>
        <v>2016</v>
      </c>
    </row>
    <row r="1422" spans="1:21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21"/>
        <v>3</v>
      </c>
      <c r="P1422">
        <f t="shared" si="122"/>
        <v>1</v>
      </c>
      <c r="Q1422" s="12" t="s">
        <v>8320</v>
      </c>
      <c r="R1422" t="s">
        <v>8339</v>
      </c>
      <c r="S1422" s="10">
        <f t="shared" si="123"/>
        <v>42524.667662037042</v>
      </c>
      <c r="T1422" s="9">
        <f t="shared" si="124"/>
        <v>42549.667662037042</v>
      </c>
      <c r="U1422">
        <f t="shared" si="125"/>
        <v>2016</v>
      </c>
    </row>
    <row r="1423" spans="1:21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21"/>
        <v>0</v>
      </c>
      <c r="P1423">
        <f t="shared" si="122"/>
        <v>100</v>
      </c>
      <c r="Q1423" s="12" t="s">
        <v>8320</v>
      </c>
      <c r="R1423" t="s">
        <v>8339</v>
      </c>
      <c r="S1423" s="10">
        <f t="shared" si="123"/>
        <v>42013.915613425925</v>
      </c>
      <c r="T1423" s="9">
        <f t="shared" si="124"/>
        <v>42043.915613425925</v>
      </c>
      <c r="U1423">
        <f t="shared" si="125"/>
        <v>2015</v>
      </c>
    </row>
    <row r="1424" spans="1:21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21"/>
        <v>0</v>
      </c>
      <c r="P1424">
        <f t="shared" si="122"/>
        <v>13</v>
      </c>
      <c r="Q1424" s="12" t="s">
        <v>8320</v>
      </c>
      <c r="R1424" t="s">
        <v>8339</v>
      </c>
      <c r="S1424" s="10">
        <f t="shared" si="123"/>
        <v>42604.239629629628</v>
      </c>
      <c r="T1424" s="9">
        <f t="shared" si="124"/>
        <v>42634.239629629628</v>
      </c>
      <c r="U1424">
        <f t="shared" si="125"/>
        <v>2016</v>
      </c>
    </row>
    <row r="1425" spans="1:21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21"/>
        <v>0</v>
      </c>
      <c r="P1425">
        <f t="shared" si="122"/>
        <v>100</v>
      </c>
      <c r="Q1425" s="12" t="s">
        <v>8320</v>
      </c>
      <c r="R1425" t="s">
        <v>8339</v>
      </c>
      <c r="S1425" s="10">
        <f t="shared" si="123"/>
        <v>42340.360312500001</v>
      </c>
      <c r="T1425" s="9">
        <f t="shared" si="124"/>
        <v>42370.360312500001</v>
      </c>
      <c r="U1425">
        <f t="shared" si="125"/>
        <v>2015</v>
      </c>
    </row>
    <row r="1426" spans="1:21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21"/>
        <v>20</v>
      </c>
      <c r="P1426">
        <f t="shared" si="122"/>
        <v>109.0714</v>
      </c>
      <c r="Q1426" s="12" t="s">
        <v>8320</v>
      </c>
      <c r="R1426" t="s">
        <v>8339</v>
      </c>
      <c r="S1426" s="10">
        <f t="shared" si="123"/>
        <v>42676.717615740738</v>
      </c>
      <c r="T1426" s="9">
        <f t="shared" si="124"/>
        <v>42689.759282407409</v>
      </c>
      <c r="U1426">
        <f t="shared" si="125"/>
        <v>2016</v>
      </c>
    </row>
    <row r="1427" spans="1:21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21"/>
        <v>0</v>
      </c>
      <c r="P1427" t="str">
        <f t="shared" si="122"/>
        <v>no backers</v>
      </c>
      <c r="Q1427" s="12" t="s">
        <v>8320</v>
      </c>
      <c r="R1427" t="s">
        <v>8339</v>
      </c>
      <c r="S1427" s="10">
        <f t="shared" si="123"/>
        <v>42093.131469907406</v>
      </c>
      <c r="T1427" s="9">
        <f t="shared" si="124"/>
        <v>42123.131469907406</v>
      </c>
      <c r="U1427">
        <f t="shared" si="125"/>
        <v>2015</v>
      </c>
    </row>
    <row r="1428" spans="1:21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21"/>
        <v>0</v>
      </c>
      <c r="P1428" t="str">
        <f t="shared" si="122"/>
        <v>no backers</v>
      </c>
      <c r="Q1428" s="12" t="s">
        <v>8320</v>
      </c>
      <c r="R1428" t="s">
        <v>8339</v>
      </c>
      <c r="S1428" s="10">
        <f t="shared" si="123"/>
        <v>42180.390277777777</v>
      </c>
      <c r="T1428" s="9">
        <f t="shared" si="124"/>
        <v>42240.390277777777</v>
      </c>
      <c r="U1428">
        <f t="shared" si="125"/>
        <v>2015</v>
      </c>
    </row>
    <row r="1429" spans="1:21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21"/>
        <v>8</v>
      </c>
      <c r="P1429">
        <f t="shared" si="122"/>
        <v>104.75</v>
      </c>
      <c r="Q1429" s="12" t="s">
        <v>8320</v>
      </c>
      <c r="R1429" t="s">
        <v>8339</v>
      </c>
      <c r="S1429" s="10">
        <f t="shared" si="123"/>
        <v>42601.851678240739</v>
      </c>
      <c r="T1429" s="9">
        <f t="shared" si="124"/>
        <v>42631.851678240739</v>
      </c>
      <c r="U1429">
        <f t="shared" si="125"/>
        <v>2016</v>
      </c>
    </row>
    <row r="1430" spans="1:21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21"/>
        <v>5</v>
      </c>
      <c r="P1430">
        <f t="shared" si="122"/>
        <v>15</v>
      </c>
      <c r="Q1430" s="12" t="s">
        <v>8320</v>
      </c>
      <c r="R1430" t="s">
        <v>8339</v>
      </c>
      <c r="S1430" s="10">
        <f t="shared" si="123"/>
        <v>42432.379826388889</v>
      </c>
      <c r="T1430" s="9">
        <f t="shared" si="124"/>
        <v>42462.338159722218</v>
      </c>
      <c r="U1430">
        <f t="shared" si="125"/>
        <v>2016</v>
      </c>
    </row>
    <row r="1431" spans="1:21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21"/>
        <v>0</v>
      </c>
      <c r="P1431" t="str">
        <f t="shared" si="122"/>
        <v>no backers</v>
      </c>
      <c r="Q1431" s="12" t="s">
        <v>8320</v>
      </c>
      <c r="R1431" t="s">
        <v>8339</v>
      </c>
      <c r="S1431" s="10">
        <f t="shared" si="123"/>
        <v>42074.060671296291</v>
      </c>
      <c r="T1431" s="9">
        <f t="shared" si="124"/>
        <v>42104.060671296291</v>
      </c>
      <c r="U1431">
        <f t="shared" si="125"/>
        <v>2015</v>
      </c>
    </row>
    <row r="1432" spans="1:21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21"/>
        <v>8</v>
      </c>
      <c r="P1432">
        <f t="shared" si="122"/>
        <v>80.599999999999994</v>
      </c>
      <c r="Q1432" s="12" t="s">
        <v>8320</v>
      </c>
      <c r="R1432" t="s">
        <v>8339</v>
      </c>
      <c r="S1432" s="10">
        <f t="shared" si="123"/>
        <v>41961.813518518517</v>
      </c>
      <c r="T1432" s="9">
        <f t="shared" si="124"/>
        <v>41992.813518518517</v>
      </c>
      <c r="U1432">
        <f t="shared" si="125"/>
        <v>2014</v>
      </c>
    </row>
    <row r="1433" spans="1:21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21"/>
        <v>32</v>
      </c>
      <c r="P1433">
        <f t="shared" si="122"/>
        <v>115.5532</v>
      </c>
      <c r="Q1433" s="12" t="s">
        <v>8320</v>
      </c>
      <c r="R1433" t="s">
        <v>8339</v>
      </c>
      <c r="S1433" s="10">
        <f t="shared" si="123"/>
        <v>42304.210833333331</v>
      </c>
      <c r="T1433" s="9">
        <f t="shared" si="124"/>
        <v>42334.252500000002</v>
      </c>
      <c r="U1433">
        <f t="shared" si="125"/>
        <v>2015</v>
      </c>
    </row>
    <row r="1434" spans="1:21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21"/>
        <v>0</v>
      </c>
      <c r="P1434" t="str">
        <f t="shared" si="122"/>
        <v>no backers</v>
      </c>
      <c r="Q1434" s="12" t="s">
        <v>8320</v>
      </c>
      <c r="R1434" t="s">
        <v>8339</v>
      </c>
      <c r="S1434" s="10">
        <f t="shared" si="123"/>
        <v>42175.780416666668</v>
      </c>
      <c r="T1434" s="9">
        <f t="shared" si="124"/>
        <v>42205.780416666668</v>
      </c>
      <c r="U1434">
        <f t="shared" si="125"/>
        <v>2015</v>
      </c>
    </row>
    <row r="1435" spans="1:21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21"/>
        <v>7</v>
      </c>
      <c r="P1435">
        <f t="shared" si="122"/>
        <v>80.5</v>
      </c>
      <c r="Q1435" s="12" t="s">
        <v>8320</v>
      </c>
      <c r="R1435" t="s">
        <v>8339</v>
      </c>
      <c r="S1435" s="10">
        <f t="shared" si="123"/>
        <v>42673.625868055555</v>
      </c>
      <c r="T1435" s="9">
        <f t="shared" si="124"/>
        <v>42714.458333333328</v>
      </c>
      <c r="U1435">
        <f t="shared" si="125"/>
        <v>2016</v>
      </c>
    </row>
    <row r="1436" spans="1:21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21"/>
        <v>10</v>
      </c>
      <c r="P1436">
        <f t="shared" si="122"/>
        <v>744.54549999999995</v>
      </c>
      <c r="Q1436" s="12" t="s">
        <v>8320</v>
      </c>
      <c r="R1436" t="s">
        <v>8339</v>
      </c>
      <c r="S1436" s="10">
        <f t="shared" si="123"/>
        <v>42142.767106481479</v>
      </c>
      <c r="T1436" s="9">
        <f t="shared" si="124"/>
        <v>42163.625</v>
      </c>
      <c r="U1436">
        <f t="shared" si="125"/>
        <v>2015</v>
      </c>
    </row>
    <row r="1437" spans="1:21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21"/>
        <v>0</v>
      </c>
      <c r="P1437">
        <f t="shared" si="122"/>
        <v>7.5</v>
      </c>
      <c r="Q1437" s="12" t="s">
        <v>8320</v>
      </c>
      <c r="R1437" t="s">
        <v>8339</v>
      </c>
      <c r="S1437" s="10">
        <f t="shared" si="123"/>
        <v>42258.780324074076</v>
      </c>
      <c r="T1437" s="9">
        <f t="shared" si="124"/>
        <v>42288.780324074076</v>
      </c>
      <c r="U1437">
        <f t="shared" si="125"/>
        <v>2015</v>
      </c>
    </row>
    <row r="1438" spans="1:21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21"/>
        <v>1</v>
      </c>
      <c r="P1438">
        <f t="shared" si="122"/>
        <v>38.5</v>
      </c>
      <c r="Q1438" s="12" t="s">
        <v>8320</v>
      </c>
      <c r="R1438" t="s">
        <v>8339</v>
      </c>
      <c r="S1438" s="10">
        <f t="shared" si="123"/>
        <v>42391.35019675926</v>
      </c>
      <c r="T1438" s="9">
        <f t="shared" si="124"/>
        <v>42421.35019675926</v>
      </c>
      <c r="U1438">
        <f t="shared" si="125"/>
        <v>2016</v>
      </c>
    </row>
    <row r="1439" spans="1:21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21"/>
        <v>27</v>
      </c>
      <c r="P1439">
        <f t="shared" si="122"/>
        <v>36.681800000000003</v>
      </c>
      <c r="Q1439" s="12" t="s">
        <v>8320</v>
      </c>
      <c r="R1439" t="s">
        <v>8339</v>
      </c>
      <c r="S1439" s="10">
        <f t="shared" si="123"/>
        <v>41796.531701388885</v>
      </c>
      <c r="T1439" s="9">
        <f t="shared" si="124"/>
        <v>41833.207638888889</v>
      </c>
      <c r="U1439">
        <f t="shared" si="125"/>
        <v>2014</v>
      </c>
    </row>
    <row r="1440" spans="1:21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21"/>
        <v>3</v>
      </c>
      <c r="P1440">
        <f t="shared" si="122"/>
        <v>75</v>
      </c>
      <c r="Q1440" s="12" t="s">
        <v>8320</v>
      </c>
      <c r="R1440" t="s">
        <v>8339</v>
      </c>
      <c r="S1440" s="10">
        <f t="shared" si="123"/>
        <v>42457.871516203704</v>
      </c>
      <c r="T1440" s="9">
        <f t="shared" si="124"/>
        <v>42487.579861111109</v>
      </c>
      <c r="U1440">
        <f t="shared" si="125"/>
        <v>2016</v>
      </c>
    </row>
    <row r="1441" spans="1:21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21"/>
        <v>7</v>
      </c>
      <c r="P1441">
        <f t="shared" si="122"/>
        <v>30</v>
      </c>
      <c r="Q1441" s="12" t="s">
        <v>8320</v>
      </c>
      <c r="R1441" t="s">
        <v>8339</v>
      </c>
      <c r="S1441" s="10">
        <f t="shared" si="123"/>
        <v>42040.829872685179</v>
      </c>
      <c r="T1441" s="9">
        <f t="shared" si="124"/>
        <v>42070.829872685179</v>
      </c>
      <c r="U1441">
        <f t="shared" si="125"/>
        <v>2015</v>
      </c>
    </row>
    <row r="1442" spans="1:21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21"/>
        <v>0</v>
      </c>
      <c r="P1442">
        <f t="shared" si="122"/>
        <v>1</v>
      </c>
      <c r="Q1442" s="12" t="s">
        <v>8320</v>
      </c>
      <c r="R1442" t="s">
        <v>8339</v>
      </c>
      <c r="S1442" s="10">
        <f t="shared" si="123"/>
        <v>42486.748414351852</v>
      </c>
      <c r="T1442" s="9">
        <f t="shared" si="124"/>
        <v>42516.748414351852</v>
      </c>
      <c r="U1442">
        <f t="shared" si="125"/>
        <v>2016</v>
      </c>
    </row>
    <row r="1443" spans="1:21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21"/>
        <v>1</v>
      </c>
      <c r="P1443">
        <f t="shared" si="122"/>
        <v>673.33330000000001</v>
      </c>
      <c r="Q1443" s="12" t="s">
        <v>8320</v>
      </c>
      <c r="R1443" t="s">
        <v>8339</v>
      </c>
      <c r="S1443" s="10">
        <f t="shared" si="123"/>
        <v>42198.765844907408</v>
      </c>
      <c r="T1443" s="9">
        <f t="shared" si="124"/>
        <v>42258.765844907408</v>
      </c>
      <c r="U1443">
        <f t="shared" si="125"/>
        <v>2015</v>
      </c>
    </row>
    <row r="1444" spans="1:21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21"/>
        <v>0</v>
      </c>
      <c r="P1444" t="str">
        <f t="shared" si="122"/>
        <v>no backers</v>
      </c>
      <c r="Q1444" s="12" t="s">
        <v>8320</v>
      </c>
      <c r="R1444" t="s">
        <v>8339</v>
      </c>
      <c r="S1444" s="10">
        <f t="shared" si="123"/>
        <v>42485.64534722222</v>
      </c>
      <c r="T1444" s="9">
        <f t="shared" si="124"/>
        <v>42515.64534722222</v>
      </c>
      <c r="U1444">
        <f t="shared" si="125"/>
        <v>2016</v>
      </c>
    </row>
    <row r="1445" spans="1:21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21"/>
        <v>0</v>
      </c>
      <c r="P1445" t="str">
        <f t="shared" si="122"/>
        <v>no backers</v>
      </c>
      <c r="Q1445" s="12" t="s">
        <v>8320</v>
      </c>
      <c r="R1445" t="s">
        <v>8339</v>
      </c>
      <c r="S1445" s="10">
        <f t="shared" si="123"/>
        <v>42707.926030092596</v>
      </c>
      <c r="T1445" s="9">
        <f t="shared" si="124"/>
        <v>42737.926030092596</v>
      </c>
      <c r="U1445">
        <f t="shared" si="125"/>
        <v>2016</v>
      </c>
    </row>
    <row r="1446" spans="1:21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21"/>
        <v>0</v>
      </c>
      <c r="P1446" t="str">
        <f t="shared" si="122"/>
        <v>no backers</v>
      </c>
      <c r="Q1446" s="12" t="s">
        <v>8320</v>
      </c>
      <c r="R1446" t="s">
        <v>8339</v>
      </c>
      <c r="S1446" s="10">
        <f t="shared" si="123"/>
        <v>42199.873402777783</v>
      </c>
      <c r="T1446" s="9">
        <f t="shared" si="124"/>
        <v>42259.873402777783</v>
      </c>
      <c r="U1446">
        <f t="shared" si="125"/>
        <v>2015</v>
      </c>
    </row>
    <row r="1447" spans="1:21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21"/>
        <v>0</v>
      </c>
      <c r="P1447" t="str">
        <f t="shared" si="122"/>
        <v>no backers</v>
      </c>
      <c r="Q1447" s="12" t="s">
        <v>8320</v>
      </c>
      <c r="R1447" t="s">
        <v>8339</v>
      </c>
      <c r="S1447" s="10">
        <f t="shared" si="123"/>
        <v>42139.542303240742</v>
      </c>
      <c r="T1447" s="9">
        <f t="shared" si="124"/>
        <v>42169.542303240742</v>
      </c>
      <c r="U1447">
        <f t="shared" si="125"/>
        <v>2015</v>
      </c>
    </row>
    <row r="1448" spans="1:21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21"/>
        <v>0</v>
      </c>
      <c r="P1448" t="str">
        <f t="shared" si="122"/>
        <v>no backers</v>
      </c>
      <c r="Q1448" s="12" t="s">
        <v>8320</v>
      </c>
      <c r="R1448" t="s">
        <v>8339</v>
      </c>
      <c r="S1448" s="10">
        <f t="shared" si="123"/>
        <v>42461.447662037041</v>
      </c>
      <c r="T1448" s="9">
        <f t="shared" si="124"/>
        <v>42481.447662037041</v>
      </c>
      <c r="U1448">
        <f t="shared" si="125"/>
        <v>2016</v>
      </c>
    </row>
    <row r="1449" spans="1:21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21"/>
        <v>0</v>
      </c>
      <c r="P1449">
        <f t="shared" si="122"/>
        <v>25</v>
      </c>
      <c r="Q1449" s="12" t="s">
        <v>8320</v>
      </c>
      <c r="R1449" t="s">
        <v>8339</v>
      </c>
      <c r="S1449" s="10">
        <f t="shared" si="123"/>
        <v>42529.730717592596</v>
      </c>
      <c r="T1449" s="9">
        <f t="shared" si="124"/>
        <v>42559.730717592596</v>
      </c>
      <c r="U1449">
        <f t="shared" si="125"/>
        <v>2016</v>
      </c>
    </row>
    <row r="1450" spans="1:21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21"/>
        <v>0</v>
      </c>
      <c r="P1450" t="str">
        <f t="shared" si="122"/>
        <v>no backers</v>
      </c>
      <c r="Q1450" s="12" t="s">
        <v>8320</v>
      </c>
      <c r="R1450" t="s">
        <v>8339</v>
      </c>
      <c r="S1450" s="10">
        <f t="shared" si="123"/>
        <v>42115.936550925922</v>
      </c>
      <c r="T1450" s="9">
        <f t="shared" si="124"/>
        <v>42146.225694444445</v>
      </c>
      <c r="U1450">
        <f t="shared" si="125"/>
        <v>2015</v>
      </c>
    </row>
    <row r="1451" spans="1:21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21"/>
        <v>0</v>
      </c>
      <c r="P1451" t="str">
        <f t="shared" si="122"/>
        <v>no backers</v>
      </c>
      <c r="Q1451" s="12" t="s">
        <v>8320</v>
      </c>
      <c r="R1451" t="s">
        <v>8339</v>
      </c>
      <c r="S1451" s="10">
        <f t="shared" si="123"/>
        <v>42086.811400462961</v>
      </c>
      <c r="T1451" s="9">
        <f t="shared" si="124"/>
        <v>42134.811400462961</v>
      </c>
      <c r="U1451">
        <f t="shared" si="125"/>
        <v>2015</v>
      </c>
    </row>
    <row r="1452" spans="1:21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21"/>
        <v>0</v>
      </c>
      <c r="P1452">
        <f t="shared" si="122"/>
        <v>1</v>
      </c>
      <c r="Q1452" s="12" t="s">
        <v>8320</v>
      </c>
      <c r="R1452" t="s">
        <v>8339</v>
      </c>
      <c r="S1452" s="10">
        <f t="shared" si="123"/>
        <v>42390.171261574069</v>
      </c>
      <c r="T1452" s="9">
        <f t="shared" si="124"/>
        <v>42420.171261574069</v>
      </c>
      <c r="U1452">
        <f t="shared" si="125"/>
        <v>2016</v>
      </c>
    </row>
    <row r="1453" spans="1:21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21"/>
        <v>0</v>
      </c>
      <c r="P1453">
        <f t="shared" si="122"/>
        <v>1</v>
      </c>
      <c r="Q1453" s="12" t="s">
        <v>8320</v>
      </c>
      <c r="R1453" t="s">
        <v>8339</v>
      </c>
      <c r="S1453" s="10">
        <f t="shared" si="123"/>
        <v>41931.959016203706</v>
      </c>
      <c r="T1453" s="9">
        <f t="shared" si="124"/>
        <v>41962.00068287037</v>
      </c>
      <c r="U1453">
        <f t="shared" si="125"/>
        <v>2014</v>
      </c>
    </row>
    <row r="1454" spans="1:21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21"/>
        <v>0</v>
      </c>
      <c r="P1454" t="str">
        <f t="shared" si="122"/>
        <v>no backers</v>
      </c>
      <c r="Q1454" s="12" t="s">
        <v>8320</v>
      </c>
      <c r="R1454" t="s">
        <v>8339</v>
      </c>
      <c r="S1454" s="10">
        <f t="shared" si="123"/>
        <v>41818.703275462962</v>
      </c>
      <c r="T1454" s="9">
        <f t="shared" si="124"/>
        <v>41848.703275462962</v>
      </c>
      <c r="U1454">
        <f t="shared" si="125"/>
        <v>2014</v>
      </c>
    </row>
    <row r="1455" spans="1:21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21"/>
        <v>0</v>
      </c>
      <c r="P1455" t="str">
        <f t="shared" si="122"/>
        <v>no backers</v>
      </c>
      <c r="Q1455" s="12" t="s">
        <v>8320</v>
      </c>
      <c r="R1455" t="s">
        <v>8339</v>
      </c>
      <c r="S1455" s="10">
        <f t="shared" si="123"/>
        <v>42795.696145833332</v>
      </c>
      <c r="T1455" s="9">
        <f t="shared" si="124"/>
        <v>42840.654479166667</v>
      </c>
      <c r="U1455">
        <f t="shared" si="125"/>
        <v>2017</v>
      </c>
    </row>
    <row r="1456" spans="1:21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21"/>
        <v>1</v>
      </c>
      <c r="P1456">
        <f t="shared" si="122"/>
        <v>15</v>
      </c>
      <c r="Q1456" s="12" t="s">
        <v>8320</v>
      </c>
      <c r="R1456" t="s">
        <v>8339</v>
      </c>
      <c r="S1456" s="10">
        <f t="shared" si="123"/>
        <v>42463.866666666669</v>
      </c>
      <c r="T1456" s="9">
        <f t="shared" si="124"/>
        <v>42484.915972222225</v>
      </c>
      <c r="U1456">
        <f t="shared" si="125"/>
        <v>2016</v>
      </c>
    </row>
    <row r="1457" spans="1:21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21"/>
        <v>11</v>
      </c>
      <c r="P1457">
        <f t="shared" si="122"/>
        <v>225</v>
      </c>
      <c r="Q1457" s="12" t="s">
        <v>8320</v>
      </c>
      <c r="R1457" t="s">
        <v>8339</v>
      </c>
      <c r="S1457" s="10">
        <f t="shared" si="123"/>
        <v>41832.672685185185</v>
      </c>
      <c r="T1457" s="9">
        <f t="shared" si="124"/>
        <v>41887.568749999999</v>
      </c>
      <c r="U1457">
        <f t="shared" si="125"/>
        <v>2014</v>
      </c>
    </row>
    <row r="1458" spans="1:21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21"/>
        <v>3</v>
      </c>
      <c r="P1458">
        <f t="shared" si="122"/>
        <v>48.333300000000001</v>
      </c>
      <c r="Q1458" s="12" t="s">
        <v>8320</v>
      </c>
      <c r="R1458" t="s">
        <v>8339</v>
      </c>
      <c r="S1458" s="10">
        <f t="shared" si="123"/>
        <v>42708.668576388889</v>
      </c>
      <c r="T1458" s="9">
        <f t="shared" si="124"/>
        <v>42738.668576388889</v>
      </c>
      <c r="U1458">
        <f t="shared" si="125"/>
        <v>2016</v>
      </c>
    </row>
    <row r="1459" spans="1:21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21"/>
        <v>0</v>
      </c>
      <c r="P1459" t="str">
        <f t="shared" si="122"/>
        <v>no backers</v>
      </c>
      <c r="Q1459" s="12" t="s">
        <v>8320</v>
      </c>
      <c r="R1459" t="s">
        <v>8339</v>
      </c>
      <c r="S1459" s="10">
        <f t="shared" si="123"/>
        <v>42289.89634259259</v>
      </c>
      <c r="T1459" s="9">
        <f t="shared" si="124"/>
        <v>42319.938009259262</v>
      </c>
      <c r="U1459">
        <f t="shared" si="125"/>
        <v>2015</v>
      </c>
    </row>
    <row r="1460" spans="1:21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21"/>
        <v>0</v>
      </c>
      <c r="P1460" t="str">
        <f t="shared" si="122"/>
        <v>no backers</v>
      </c>
      <c r="Q1460" s="12" t="s">
        <v>8320</v>
      </c>
      <c r="R1460" t="s">
        <v>8339</v>
      </c>
      <c r="S1460" s="10">
        <f t="shared" si="123"/>
        <v>41831.705555555556</v>
      </c>
      <c r="T1460" s="9">
        <f t="shared" si="124"/>
        <v>41862.166666666664</v>
      </c>
      <c r="U1460">
        <f t="shared" si="125"/>
        <v>2014</v>
      </c>
    </row>
    <row r="1461" spans="1:21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21"/>
        <v>0</v>
      </c>
      <c r="P1461" t="str">
        <f t="shared" si="122"/>
        <v>no backers</v>
      </c>
      <c r="Q1461" s="12" t="s">
        <v>8320</v>
      </c>
      <c r="R1461" t="s">
        <v>8339</v>
      </c>
      <c r="S1461" s="10">
        <f t="shared" si="123"/>
        <v>42312.204814814817</v>
      </c>
      <c r="T1461" s="9">
        <f t="shared" si="124"/>
        <v>42340.725694444445</v>
      </c>
      <c r="U1461">
        <f t="shared" si="125"/>
        <v>2015</v>
      </c>
    </row>
    <row r="1462" spans="1:21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21"/>
        <v>0</v>
      </c>
      <c r="P1462" t="str">
        <f t="shared" si="122"/>
        <v>no backers</v>
      </c>
      <c r="Q1462" s="12" t="s">
        <v>8320</v>
      </c>
      <c r="R1462" t="s">
        <v>8339</v>
      </c>
      <c r="S1462" s="10">
        <f t="shared" si="123"/>
        <v>41915.896967592591</v>
      </c>
      <c r="T1462" s="9">
        <f t="shared" si="124"/>
        <v>41973.989583333328</v>
      </c>
      <c r="U1462">
        <f t="shared" si="125"/>
        <v>2014</v>
      </c>
    </row>
    <row r="1463" spans="1:21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21"/>
        <v>101</v>
      </c>
      <c r="P1463">
        <f t="shared" si="122"/>
        <v>44.666699999999999</v>
      </c>
      <c r="Q1463" s="12" t="s">
        <v>8320</v>
      </c>
      <c r="R1463" t="s">
        <v>8340</v>
      </c>
      <c r="S1463" s="10">
        <f t="shared" si="123"/>
        <v>41899.645300925928</v>
      </c>
      <c r="T1463" s="9">
        <f t="shared" si="124"/>
        <v>41933</v>
      </c>
      <c r="U1463">
        <f t="shared" si="125"/>
        <v>2014</v>
      </c>
    </row>
    <row r="1464" spans="1:21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21"/>
        <v>109</v>
      </c>
      <c r="P1464">
        <f t="shared" si="122"/>
        <v>28.937999999999999</v>
      </c>
      <c r="Q1464" s="12" t="s">
        <v>8320</v>
      </c>
      <c r="R1464" t="s">
        <v>8340</v>
      </c>
      <c r="S1464" s="10">
        <f t="shared" si="123"/>
        <v>41344.662858796299</v>
      </c>
      <c r="T1464" s="9">
        <f t="shared" si="124"/>
        <v>41374.662858796299</v>
      </c>
      <c r="U1464">
        <f t="shared" si="125"/>
        <v>2013</v>
      </c>
    </row>
    <row r="1465" spans="1:21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21"/>
        <v>148</v>
      </c>
      <c r="P1465">
        <f t="shared" si="122"/>
        <v>35.44</v>
      </c>
      <c r="Q1465" s="12" t="s">
        <v>8320</v>
      </c>
      <c r="R1465" t="s">
        <v>8340</v>
      </c>
      <c r="S1465" s="10">
        <f t="shared" si="123"/>
        <v>41326.911319444444</v>
      </c>
      <c r="T1465" s="9">
        <f t="shared" si="124"/>
        <v>41371.869652777779</v>
      </c>
      <c r="U1465">
        <f t="shared" si="125"/>
        <v>2013</v>
      </c>
    </row>
    <row r="1466" spans="1:21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21"/>
        <v>163</v>
      </c>
      <c r="P1466">
        <f t="shared" si="122"/>
        <v>34.8718</v>
      </c>
      <c r="Q1466" s="12" t="s">
        <v>8320</v>
      </c>
      <c r="R1466" t="s">
        <v>8340</v>
      </c>
      <c r="S1466" s="10">
        <f t="shared" si="123"/>
        <v>41291.661550925928</v>
      </c>
      <c r="T1466" s="9">
        <f t="shared" si="124"/>
        <v>41321.661550925928</v>
      </c>
      <c r="U1466">
        <f t="shared" si="125"/>
        <v>2013</v>
      </c>
    </row>
    <row r="1467" spans="1:21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21"/>
        <v>456</v>
      </c>
      <c r="P1467">
        <f t="shared" si="122"/>
        <v>52.622700000000002</v>
      </c>
      <c r="Q1467" s="12" t="s">
        <v>8320</v>
      </c>
      <c r="R1467" t="s">
        <v>8340</v>
      </c>
      <c r="S1467" s="10">
        <f t="shared" si="123"/>
        <v>40959.734398148146</v>
      </c>
      <c r="T1467" s="9">
        <f t="shared" si="124"/>
        <v>40990.125</v>
      </c>
      <c r="U1467">
        <f t="shared" si="125"/>
        <v>2012</v>
      </c>
    </row>
    <row r="1468" spans="1:21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21"/>
        <v>108</v>
      </c>
      <c r="P1468">
        <f t="shared" si="122"/>
        <v>69.598299999999995</v>
      </c>
      <c r="Q1468" s="12" t="s">
        <v>8320</v>
      </c>
      <c r="R1468" t="s">
        <v>8340</v>
      </c>
      <c r="S1468" s="10">
        <f t="shared" si="123"/>
        <v>42340.172060185185</v>
      </c>
      <c r="T1468" s="9">
        <f t="shared" si="124"/>
        <v>42381.208333333328</v>
      </c>
      <c r="U1468">
        <f t="shared" si="125"/>
        <v>2015</v>
      </c>
    </row>
    <row r="1469" spans="1:21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21"/>
        <v>115</v>
      </c>
      <c r="P1469">
        <f t="shared" si="122"/>
        <v>76.72</v>
      </c>
      <c r="Q1469" s="12" t="s">
        <v>8320</v>
      </c>
      <c r="R1469" t="s">
        <v>8340</v>
      </c>
      <c r="S1469" s="10">
        <f t="shared" si="123"/>
        <v>40933.80190972222</v>
      </c>
      <c r="T1469" s="9">
        <f t="shared" si="124"/>
        <v>40993.760243055556</v>
      </c>
      <c r="U1469">
        <f t="shared" si="125"/>
        <v>2012</v>
      </c>
    </row>
    <row r="1470" spans="1:21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21"/>
        <v>102</v>
      </c>
      <c r="P1470">
        <f t="shared" si="122"/>
        <v>33.191099999999999</v>
      </c>
      <c r="Q1470" s="12" t="s">
        <v>8320</v>
      </c>
      <c r="R1470" t="s">
        <v>8340</v>
      </c>
      <c r="S1470" s="10">
        <f t="shared" si="123"/>
        <v>40646.014456018522</v>
      </c>
      <c r="T1470" s="9">
        <f t="shared" si="124"/>
        <v>40706.014456018522</v>
      </c>
      <c r="U1470">
        <f t="shared" si="125"/>
        <v>2011</v>
      </c>
    </row>
    <row r="1471" spans="1:21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21"/>
        <v>108</v>
      </c>
      <c r="P1471">
        <f t="shared" si="122"/>
        <v>149.46420000000001</v>
      </c>
      <c r="Q1471" s="12" t="s">
        <v>8320</v>
      </c>
      <c r="R1471" t="s">
        <v>8340</v>
      </c>
      <c r="S1471" s="10">
        <f t="shared" si="123"/>
        <v>41290.598483796297</v>
      </c>
      <c r="T1471" s="9">
        <f t="shared" si="124"/>
        <v>41320.598483796297</v>
      </c>
      <c r="U1471">
        <f t="shared" si="125"/>
        <v>2013</v>
      </c>
    </row>
    <row r="1472" spans="1:21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21"/>
        <v>125</v>
      </c>
      <c r="P1472">
        <f t="shared" si="122"/>
        <v>23.172799999999999</v>
      </c>
      <c r="Q1472" s="12" t="s">
        <v>8320</v>
      </c>
      <c r="R1472" t="s">
        <v>8340</v>
      </c>
      <c r="S1472" s="10">
        <f t="shared" si="123"/>
        <v>41250.827118055553</v>
      </c>
      <c r="T1472" s="9">
        <f t="shared" si="124"/>
        <v>41271.827118055553</v>
      </c>
      <c r="U1472">
        <f t="shared" si="125"/>
        <v>2012</v>
      </c>
    </row>
    <row r="1473" spans="1:21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21"/>
        <v>104</v>
      </c>
      <c r="P1473">
        <f t="shared" si="122"/>
        <v>96.877600000000001</v>
      </c>
      <c r="Q1473" s="12" t="s">
        <v>8320</v>
      </c>
      <c r="R1473" t="s">
        <v>8340</v>
      </c>
      <c r="S1473" s="10">
        <f t="shared" si="123"/>
        <v>42073.957569444443</v>
      </c>
      <c r="T1473" s="9">
        <f t="shared" si="124"/>
        <v>42103.957569444443</v>
      </c>
      <c r="U1473">
        <f t="shared" si="125"/>
        <v>2015</v>
      </c>
    </row>
    <row r="1474" spans="1:21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21"/>
        <v>139</v>
      </c>
      <c r="P1474">
        <f t="shared" si="122"/>
        <v>103.2024</v>
      </c>
      <c r="Q1474" s="12" t="s">
        <v>8320</v>
      </c>
      <c r="R1474" t="s">
        <v>8340</v>
      </c>
      <c r="S1474" s="10">
        <f t="shared" si="123"/>
        <v>41533.542858796296</v>
      </c>
      <c r="T1474" s="9">
        <f t="shared" si="124"/>
        <v>41563.542858796296</v>
      </c>
      <c r="U1474">
        <f t="shared" si="125"/>
        <v>2013</v>
      </c>
    </row>
    <row r="1475" spans="1:21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26">ROUND(E1475/D1475*100,0)</f>
        <v>121</v>
      </c>
      <c r="P1475">
        <f t="shared" ref="P1475:P1538" si="127">IFERROR(ROUND(E1475/L1475,4),"no backers")</f>
        <v>38.462600000000002</v>
      </c>
      <c r="Q1475" s="12" t="s">
        <v>8320</v>
      </c>
      <c r="R1475" t="s">
        <v>8340</v>
      </c>
      <c r="S1475" s="10">
        <f t="shared" ref="S1475:S1538" si="128">(((J1475/60)/60)/24)+DATE(1970,1,1)</f>
        <v>40939.979618055557</v>
      </c>
      <c r="T1475" s="9">
        <f t="shared" ref="T1475:T1538" si="129">(((I1475/60)/60)/24)+DATE(1970,1,1)</f>
        <v>40969.979618055557</v>
      </c>
      <c r="U1475">
        <f t="shared" ref="U1475:U1538" si="130">YEAR(S1475)</f>
        <v>2012</v>
      </c>
    </row>
    <row r="1476" spans="1:21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26"/>
        <v>112</v>
      </c>
      <c r="P1476">
        <f t="shared" si="127"/>
        <v>44.315800000000003</v>
      </c>
      <c r="Q1476" s="12" t="s">
        <v>8320</v>
      </c>
      <c r="R1476" t="s">
        <v>8340</v>
      </c>
      <c r="S1476" s="10">
        <f t="shared" si="128"/>
        <v>41500.727916666663</v>
      </c>
      <c r="T1476" s="9">
        <f t="shared" si="129"/>
        <v>41530.727916666663</v>
      </c>
      <c r="U1476">
        <f t="shared" si="130"/>
        <v>2013</v>
      </c>
    </row>
    <row r="1477" spans="1:21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26"/>
        <v>189</v>
      </c>
      <c r="P1477">
        <f t="shared" si="127"/>
        <v>64.173400000000001</v>
      </c>
      <c r="Q1477" s="12" t="s">
        <v>8320</v>
      </c>
      <c r="R1477" t="s">
        <v>8340</v>
      </c>
      <c r="S1477" s="10">
        <f t="shared" si="128"/>
        <v>41960.722951388889</v>
      </c>
      <c r="T1477" s="9">
        <f t="shared" si="129"/>
        <v>41993.207638888889</v>
      </c>
      <c r="U1477">
        <f t="shared" si="130"/>
        <v>2014</v>
      </c>
    </row>
    <row r="1478" spans="1:21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26"/>
        <v>662</v>
      </c>
      <c r="P1478">
        <f t="shared" si="127"/>
        <v>43.333300000000001</v>
      </c>
      <c r="Q1478" s="12" t="s">
        <v>8320</v>
      </c>
      <c r="R1478" t="s">
        <v>8340</v>
      </c>
      <c r="S1478" s="10">
        <f t="shared" si="128"/>
        <v>40766.041921296295</v>
      </c>
      <c r="T1478" s="9">
        <f t="shared" si="129"/>
        <v>40796.041921296295</v>
      </c>
      <c r="U1478">
        <f t="shared" si="130"/>
        <v>2011</v>
      </c>
    </row>
    <row r="1479" spans="1:21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26"/>
        <v>111</v>
      </c>
      <c r="P1479">
        <f t="shared" si="127"/>
        <v>90.495900000000006</v>
      </c>
      <c r="Q1479" s="12" t="s">
        <v>8320</v>
      </c>
      <c r="R1479" t="s">
        <v>8340</v>
      </c>
      <c r="S1479" s="10">
        <f t="shared" si="128"/>
        <v>40840.615787037037</v>
      </c>
      <c r="T1479" s="9">
        <f t="shared" si="129"/>
        <v>40900.125</v>
      </c>
      <c r="U1479">
        <f t="shared" si="130"/>
        <v>2011</v>
      </c>
    </row>
    <row r="1480" spans="1:21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26"/>
        <v>1182</v>
      </c>
      <c r="P1480">
        <f t="shared" si="127"/>
        <v>29.187200000000001</v>
      </c>
      <c r="Q1480" s="12" t="s">
        <v>8320</v>
      </c>
      <c r="R1480" t="s">
        <v>8340</v>
      </c>
      <c r="S1480" s="10">
        <f t="shared" si="128"/>
        <v>41394.871678240743</v>
      </c>
      <c r="T1480" s="9">
        <f t="shared" si="129"/>
        <v>41408.871678240743</v>
      </c>
      <c r="U1480">
        <f t="shared" si="130"/>
        <v>2013</v>
      </c>
    </row>
    <row r="1481" spans="1:21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26"/>
        <v>137</v>
      </c>
      <c r="P1481">
        <f t="shared" si="127"/>
        <v>30.957699999999999</v>
      </c>
      <c r="Q1481" s="12" t="s">
        <v>8320</v>
      </c>
      <c r="R1481" t="s">
        <v>8340</v>
      </c>
      <c r="S1481" s="10">
        <f t="shared" si="128"/>
        <v>41754.745243055557</v>
      </c>
      <c r="T1481" s="9">
        <f t="shared" si="129"/>
        <v>41769.165972222225</v>
      </c>
      <c r="U1481">
        <f t="shared" si="130"/>
        <v>2014</v>
      </c>
    </row>
    <row r="1482" spans="1:21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26"/>
        <v>117</v>
      </c>
      <c r="P1482">
        <f t="shared" si="127"/>
        <v>92.157799999999995</v>
      </c>
      <c r="Q1482" s="12" t="s">
        <v>8320</v>
      </c>
      <c r="R1482" t="s">
        <v>8340</v>
      </c>
      <c r="S1482" s="10">
        <f t="shared" si="128"/>
        <v>41464.934016203704</v>
      </c>
      <c r="T1482" s="9">
        <f t="shared" si="129"/>
        <v>41481.708333333336</v>
      </c>
      <c r="U1482">
        <f t="shared" si="130"/>
        <v>2013</v>
      </c>
    </row>
    <row r="1483" spans="1:21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26"/>
        <v>2</v>
      </c>
      <c r="P1483">
        <f t="shared" si="127"/>
        <v>17.5</v>
      </c>
      <c r="Q1483" s="12" t="s">
        <v>8320</v>
      </c>
      <c r="R1483" t="s">
        <v>8322</v>
      </c>
      <c r="S1483" s="10">
        <f t="shared" si="128"/>
        <v>41550.922974537039</v>
      </c>
      <c r="T1483" s="9">
        <f t="shared" si="129"/>
        <v>41580.922974537039</v>
      </c>
      <c r="U1483">
        <f t="shared" si="130"/>
        <v>2013</v>
      </c>
    </row>
    <row r="1484" spans="1:21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26"/>
        <v>0</v>
      </c>
      <c r="P1484">
        <f t="shared" si="127"/>
        <v>5</v>
      </c>
      <c r="Q1484" s="12" t="s">
        <v>8320</v>
      </c>
      <c r="R1484" t="s">
        <v>8322</v>
      </c>
      <c r="S1484" s="10">
        <f t="shared" si="128"/>
        <v>41136.85805555556</v>
      </c>
      <c r="T1484" s="9">
        <f t="shared" si="129"/>
        <v>41159.32708333333</v>
      </c>
      <c r="U1484">
        <f t="shared" si="130"/>
        <v>2012</v>
      </c>
    </row>
    <row r="1485" spans="1:21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26"/>
        <v>1</v>
      </c>
      <c r="P1485">
        <f t="shared" si="127"/>
        <v>25</v>
      </c>
      <c r="Q1485" s="12" t="s">
        <v>8320</v>
      </c>
      <c r="R1485" t="s">
        <v>8322</v>
      </c>
      <c r="S1485" s="10">
        <f t="shared" si="128"/>
        <v>42548.192997685182</v>
      </c>
      <c r="T1485" s="9">
        <f t="shared" si="129"/>
        <v>42573.192997685182</v>
      </c>
      <c r="U1485">
        <f t="shared" si="130"/>
        <v>2016</v>
      </c>
    </row>
    <row r="1486" spans="1:21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26"/>
        <v>0</v>
      </c>
      <c r="P1486" t="str">
        <f t="shared" si="127"/>
        <v>no backers</v>
      </c>
      <c r="Q1486" s="12" t="s">
        <v>8320</v>
      </c>
      <c r="R1486" t="s">
        <v>8322</v>
      </c>
      <c r="S1486" s="10">
        <f t="shared" si="128"/>
        <v>41053.200960648144</v>
      </c>
      <c r="T1486" s="9">
        <f t="shared" si="129"/>
        <v>41111.618750000001</v>
      </c>
      <c r="U1486">
        <f t="shared" si="130"/>
        <v>2012</v>
      </c>
    </row>
    <row r="1487" spans="1:21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26"/>
        <v>2</v>
      </c>
      <c r="P1487">
        <f t="shared" si="127"/>
        <v>50</v>
      </c>
      <c r="Q1487" s="12" t="s">
        <v>8320</v>
      </c>
      <c r="R1487" t="s">
        <v>8322</v>
      </c>
      <c r="S1487" s="10">
        <f t="shared" si="128"/>
        <v>42130.795983796299</v>
      </c>
      <c r="T1487" s="9">
        <f t="shared" si="129"/>
        <v>42175.795983796299</v>
      </c>
      <c r="U1487">
        <f t="shared" si="130"/>
        <v>2015</v>
      </c>
    </row>
    <row r="1488" spans="1:21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26"/>
        <v>0</v>
      </c>
      <c r="P1488">
        <f t="shared" si="127"/>
        <v>16</v>
      </c>
      <c r="Q1488" s="12" t="s">
        <v>8320</v>
      </c>
      <c r="R1488" t="s">
        <v>8322</v>
      </c>
      <c r="S1488" s="10">
        <f t="shared" si="128"/>
        <v>42032.168530092589</v>
      </c>
      <c r="T1488" s="9">
        <f t="shared" si="129"/>
        <v>42062.168530092589</v>
      </c>
      <c r="U1488">
        <f t="shared" si="130"/>
        <v>2015</v>
      </c>
    </row>
    <row r="1489" spans="1:21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26"/>
        <v>0</v>
      </c>
      <c r="P1489" t="str">
        <f t="shared" si="127"/>
        <v>no backers</v>
      </c>
      <c r="Q1489" s="12" t="s">
        <v>8320</v>
      </c>
      <c r="R1489" t="s">
        <v>8322</v>
      </c>
      <c r="S1489" s="10">
        <f t="shared" si="128"/>
        <v>42554.917488425926</v>
      </c>
      <c r="T1489" s="9">
        <f t="shared" si="129"/>
        <v>42584.917488425926</v>
      </c>
      <c r="U1489">
        <f t="shared" si="130"/>
        <v>2016</v>
      </c>
    </row>
    <row r="1490" spans="1:21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26"/>
        <v>2</v>
      </c>
      <c r="P1490">
        <f t="shared" si="127"/>
        <v>60</v>
      </c>
      <c r="Q1490" s="12" t="s">
        <v>8320</v>
      </c>
      <c r="R1490" t="s">
        <v>8322</v>
      </c>
      <c r="S1490" s="10">
        <f t="shared" si="128"/>
        <v>41614.563194444447</v>
      </c>
      <c r="T1490" s="9">
        <f t="shared" si="129"/>
        <v>41644.563194444447</v>
      </c>
      <c r="U1490">
        <f t="shared" si="130"/>
        <v>2013</v>
      </c>
    </row>
    <row r="1491" spans="1:21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26"/>
        <v>0</v>
      </c>
      <c r="P1491" t="str">
        <f t="shared" si="127"/>
        <v>no backers</v>
      </c>
      <c r="Q1491" s="12" t="s">
        <v>8320</v>
      </c>
      <c r="R1491" t="s">
        <v>8322</v>
      </c>
      <c r="S1491" s="10">
        <f t="shared" si="128"/>
        <v>41198.611712962964</v>
      </c>
      <c r="T1491" s="9">
        <f t="shared" si="129"/>
        <v>41228.653379629628</v>
      </c>
      <c r="U1491">
        <f t="shared" si="130"/>
        <v>2012</v>
      </c>
    </row>
    <row r="1492" spans="1:21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26"/>
        <v>31</v>
      </c>
      <c r="P1492">
        <f t="shared" si="127"/>
        <v>47.1053</v>
      </c>
      <c r="Q1492" s="12" t="s">
        <v>8320</v>
      </c>
      <c r="R1492" t="s">
        <v>8322</v>
      </c>
      <c r="S1492" s="10">
        <f t="shared" si="128"/>
        <v>41520.561041666668</v>
      </c>
      <c r="T1492" s="9">
        <f t="shared" si="129"/>
        <v>41549.561041666668</v>
      </c>
      <c r="U1492">
        <f t="shared" si="130"/>
        <v>2013</v>
      </c>
    </row>
    <row r="1493" spans="1:21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26"/>
        <v>8</v>
      </c>
      <c r="P1493">
        <f t="shared" si="127"/>
        <v>100</v>
      </c>
      <c r="Q1493" s="12" t="s">
        <v>8320</v>
      </c>
      <c r="R1493" t="s">
        <v>8322</v>
      </c>
      <c r="S1493" s="10">
        <f t="shared" si="128"/>
        <v>41991.713460648149</v>
      </c>
      <c r="T1493" s="9">
        <f t="shared" si="129"/>
        <v>42050.651388888888</v>
      </c>
      <c r="U1493">
        <f t="shared" si="130"/>
        <v>2014</v>
      </c>
    </row>
    <row r="1494" spans="1:21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26"/>
        <v>1</v>
      </c>
      <c r="P1494">
        <f t="shared" si="127"/>
        <v>15</v>
      </c>
      <c r="Q1494" s="12" t="s">
        <v>8320</v>
      </c>
      <c r="R1494" t="s">
        <v>8322</v>
      </c>
      <c r="S1494" s="10">
        <f t="shared" si="128"/>
        <v>40682.884791666671</v>
      </c>
      <c r="T1494" s="9">
        <f t="shared" si="129"/>
        <v>40712.884791666671</v>
      </c>
      <c r="U1494">
        <f t="shared" si="130"/>
        <v>2011</v>
      </c>
    </row>
    <row r="1495" spans="1:21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26"/>
        <v>0</v>
      </c>
      <c r="P1495" t="str">
        <f t="shared" si="127"/>
        <v>no backers</v>
      </c>
      <c r="Q1495" s="12" t="s">
        <v>8320</v>
      </c>
      <c r="R1495" t="s">
        <v>8322</v>
      </c>
      <c r="S1495" s="10">
        <f t="shared" si="128"/>
        <v>41411.866608796299</v>
      </c>
      <c r="T1495" s="9">
        <f t="shared" si="129"/>
        <v>41441.866608796299</v>
      </c>
      <c r="U1495">
        <f t="shared" si="130"/>
        <v>2013</v>
      </c>
    </row>
    <row r="1496" spans="1:21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26"/>
        <v>9</v>
      </c>
      <c r="P1496">
        <f t="shared" si="127"/>
        <v>40.454500000000003</v>
      </c>
      <c r="Q1496" s="12" t="s">
        <v>8320</v>
      </c>
      <c r="R1496" t="s">
        <v>8322</v>
      </c>
      <c r="S1496" s="10">
        <f t="shared" si="128"/>
        <v>42067.722372685181</v>
      </c>
      <c r="T1496" s="9">
        <f t="shared" si="129"/>
        <v>42097.651388888888</v>
      </c>
      <c r="U1496">
        <f t="shared" si="130"/>
        <v>2015</v>
      </c>
    </row>
    <row r="1497" spans="1:21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26"/>
        <v>0</v>
      </c>
      <c r="P1497" t="str">
        <f t="shared" si="127"/>
        <v>no backers</v>
      </c>
      <c r="Q1497" s="12" t="s">
        <v>8320</v>
      </c>
      <c r="R1497" t="s">
        <v>8322</v>
      </c>
      <c r="S1497" s="10">
        <f t="shared" si="128"/>
        <v>40752.789710648147</v>
      </c>
      <c r="T1497" s="9">
        <f t="shared" si="129"/>
        <v>40782.789710648147</v>
      </c>
      <c r="U1497">
        <f t="shared" si="130"/>
        <v>2011</v>
      </c>
    </row>
    <row r="1498" spans="1:21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26"/>
        <v>0</v>
      </c>
      <c r="P1498" t="str">
        <f t="shared" si="127"/>
        <v>no backers</v>
      </c>
      <c r="Q1498" s="12" t="s">
        <v>8320</v>
      </c>
      <c r="R1498" t="s">
        <v>8322</v>
      </c>
      <c r="S1498" s="10">
        <f t="shared" si="128"/>
        <v>41838.475219907406</v>
      </c>
      <c r="T1498" s="9">
        <f t="shared" si="129"/>
        <v>41898.475219907406</v>
      </c>
      <c r="U1498">
        <f t="shared" si="130"/>
        <v>2014</v>
      </c>
    </row>
    <row r="1499" spans="1:21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26"/>
        <v>0</v>
      </c>
      <c r="P1499">
        <f t="shared" si="127"/>
        <v>1</v>
      </c>
      <c r="Q1499" s="12" t="s">
        <v>8320</v>
      </c>
      <c r="R1499" t="s">
        <v>8322</v>
      </c>
      <c r="S1499" s="10">
        <f t="shared" si="128"/>
        <v>41444.64261574074</v>
      </c>
      <c r="T1499" s="9">
        <f t="shared" si="129"/>
        <v>41486.821527777778</v>
      </c>
      <c r="U1499">
        <f t="shared" si="130"/>
        <v>2013</v>
      </c>
    </row>
    <row r="1500" spans="1:21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26"/>
        <v>2</v>
      </c>
      <c r="P1500">
        <f t="shared" si="127"/>
        <v>19</v>
      </c>
      <c r="Q1500" s="12" t="s">
        <v>8320</v>
      </c>
      <c r="R1500" t="s">
        <v>8322</v>
      </c>
      <c r="S1500" s="10">
        <f t="shared" si="128"/>
        <v>41840.983541666668</v>
      </c>
      <c r="T1500" s="9">
        <f t="shared" si="129"/>
        <v>41885.983541666668</v>
      </c>
      <c r="U1500">
        <f t="shared" si="130"/>
        <v>2014</v>
      </c>
    </row>
    <row r="1501" spans="1:21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26"/>
        <v>0</v>
      </c>
      <c r="P1501">
        <f t="shared" si="127"/>
        <v>5</v>
      </c>
      <c r="Q1501" s="12" t="s">
        <v>8320</v>
      </c>
      <c r="R1501" t="s">
        <v>8322</v>
      </c>
      <c r="S1501" s="10">
        <f t="shared" si="128"/>
        <v>42527.007326388892</v>
      </c>
      <c r="T1501" s="9">
        <f t="shared" si="129"/>
        <v>42587.007326388892</v>
      </c>
      <c r="U1501">
        <f t="shared" si="130"/>
        <v>2016</v>
      </c>
    </row>
    <row r="1502" spans="1:21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26"/>
        <v>25</v>
      </c>
      <c r="P1502">
        <f t="shared" si="127"/>
        <v>46.7333</v>
      </c>
      <c r="Q1502" s="12" t="s">
        <v>8320</v>
      </c>
      <c r="R1502" t="s">
        <v>8322</v>
      </c>
      <c r="S1502" s="10">
        <f t="shared" si="128"/>
        <v>41365.904594907406</v>
      </c>
      <c r="T1502" s="9">
        <f t="shared" si="129"/>
        <v>41395.904594907406</v>
      </c>
      <c r="U1502">
        <f t="shared" si="130"/>
        <v>2013</v>
      </c>
    </row>
    <row r="1503" spans="1:21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26"/>
        <v>166</v>
      </c>
      <c r="P1503">
        <f t="shared" si="127"/>
        <v>97.731099999999998</v>
      </c>
      <c r="Q1503" s="12" t="s">
        <v>8336</v>
      </c>
      <c r="R1503" t="s">
        <v>8337</v>
      </c>
      <c r="S1503" s="10">
        <f t="shared" si="128"/>
        <v>42163.583599537036</v>
      </c>
      <c r="T1503" s="9">
        <f t="shared" si="129"/>
        <v>42193.583599537036</v>
      </c>
      <c r="U1503">
        <f t="shared" si="130"/>
        <v>2015</v>
      </c>
    </row>
    <row r="1504" spans="1:21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26"/>
        <v>101</v>
      </c>
      <c r="P1504">
        <f t="shared" si="127"/>
        <v>67.835899999999995</v>
      </c>
      <c r="Q1504" s="12" t="s">
        <v>8336</v>
      </c>
      <c r="R1504" t="s">
        <v>8337</v>
      </c>
      <c r="S1504" s="10">
        <f t="shared" si="128"/>
        <v>42426.542592592596</v>
      </c>
      <c r="T1504" s="9">
        <f t="shared" si="129"/>
        <v>42454.916666666672</v>
      </c>
      <c r="U1504">
        <f t="shared" si="130"/>
        <v>2016</v>
      </c>
    </row>
    <row r="1505" spans="1:21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26"/>
        <v>108</v>
      </c>
      <c r="P1505">
        <f t="shared" si="127"/>
        <v>56.984900000000003</v>
      </c>
      <c r="Q1505" s="12" t="s">
        <v>8336</v>
      </c>
      <c r="R1505" t="s">
        <v>8337</v>
      </c>
      <c r="S1505" s="10">
        <f t="shared" si="128"/>
        <v>42606.347233796296</v>
      </c>
      <c r="T1505" s="9">
        <f t="shared" si="129"/>
        <v>42666.347233796296</v>
      </c>
      <c r="U1505">
        <f t="shared" si="130"/>
        <v>2016</v>
      </c>
    </row>
    <row r="1506" spans="1:21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26"/>
        <v>278</v>
      </c>
      <c r="P1506">
        <f t="shared" si="127"/>
        <v>67.159899999999993</v>
      </c>
      <c r="Q1506" s="12" t="s">
        <v>8336</v>
      </c>
      <c r="R1506" t="s">
        <v>8337</v>
      </c>
      <c r="S1506" s="10">
        <f t="shared" si="128"/>
        <v>41772.657685185186</v>
      </c>
      <c r="T1506" s="9">
        <f t="shared" si="129"/>
        <v>41800.356249999997</v>
      </c>
      <c r="U1506">
        <f t="shared" si="130"/>
        <v>2014</v>
      </c>
    </row>
    <row r="1507" spans="1:21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26"/>
        <v>104</v>
      </c>
      <c r="P1507">
        <f t="shared" si="127"/>
        <v>48.037700000000001</v>
      </c>
      <c r="Q1507" s="12" t="s">
        <v>8336</v>
      </c>
      <c r="R1507" t="s">
        <v>8337</v>
      </c>
      <c r="S1507" s="10">
        <f t="shared" si="128"/>
        <v>42414.44332175926</v>
      </c>
      <c r="T1507" s="9">
        <f t="shared" si="129"/>
        <v>42451.834027777775</v>
      </c>
      <c r="U1507">
        <f t="shared" si="130"/>
        <v>2016</v>
      </c>
    </row>
    <row r="1508" spans="1:21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26"/>
        <v>111</v>
      </c>
      <c r="P1508">
        <f t="shared" si="127"/>
        <v>38.860500000000002</v>
      </c>
      <c r="Q1508" s="12" t="s">
        <v>8336</v>
      </c>
      <c r="R1508" t="s">
        <v>8337</v>
      </c>
      <c r="S1508" s="10">
        <f t="shared" si="128"/>
        <v>41814.785925925928</v>
      </c>
      <c r="T1508" s="9">
        <f t="shared" si="129"/>
        <v>41844.785925925928</v>
      </c>
      <c r="U1508">
        <f t="shared" si="130"/>
        <v>2014</v>
      </c>
    </row>
    <row r="1509" spans="1:21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26"/>
        <v>215</v>
      </c>
      <c r="P1509">
        <f t="shared" si="127"/>
        <v>78.181799999999996</v>
      </c>
      <c r="Q1509" s="12" t="s">
        <v>8336</v>
      </c>
      <c r="R1509" t="s">
        <v>8337</v>
      </c>
      <c r="S1509" s="10">
        <f t="shared" si="128"/>
        <v>40254.450335648151</v>
      </c>
      <c r="T1509" s="9">
        <f t="shared" si="129"/>
        <v>40313.340277777781</v>
      </c>
      <c r="U1509">
        <f t="shared" si="130"/>
        <v>2010</v>
      </c>
    </row>
    <row r="1510" spans="1:21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26"/>
        <v>111</v>
      </c>
      <c r="P1510">
        <f t="shared" si="127"/>
        <v>97.113699999999994</v>
      </c>
      <c r="Q1510" s="12" t="s">
        <v>8336</v>
      </c>
      <c r="R1510" t="s">
        <v>8337</v>
      </c>
      <c r="S1510" s="10">
        <f t="shared" si="128"/>
        <v>41786.614363425928</v>
      </c>
      <c r="T1510" s="9">
        <f t="shared" si="129"/>
        <v>41817.614363425928</v>
      </c>
      <c r="U1510">
        <f t="shared" si="130"/>
        <v>2014</v>
      </c>
    </row>
    <row r="1511" spans="1:21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26"/>
        <v>124</v>
      </c>
      <c r="P1511">
        <f t="shared" si="127"/>
        <v>110.39400000000001</v>
      </c>
      <c r="Q1511" s="12" t="s">
        <v>8336</v>
      </c>
      <c r="R1511" t="s">
        <v>8337</v>
      </c>
      <c r="S1511" s="10">
        <f t="shared" si="128"/>
        <v>42751.533391203702</v>
      </c>
      <c r="T1511" s="9">
        <f t="shared" si="129"/>
        <v>42780.957638888889</v>
      </c>
      <c r="U1511">
        <f t="shared" si="130"/>
        <v>2017</v>
      </c>
    </row>
    <row r="1512" spans="1:21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26"/>
        <v>101</v>
      </c>
      <c r="P1512">
        <f t="shared" si="127"/>
        <v>39.915100000000002</v>
      </c>
      <c r="Q1512" s="12" t="s">
        <v>8336</v>
      </c>
      <c r="R1512" t="s">
        <v>8337</v>
      </c>
      <c r="S1512" s="10">
        <f t="shared" si="128"/>
        <v>41809.385162037033</v>
      </c>
      <c r="T1512" s="9">
        <f t="shared" si="129"/>
        <v>41839.385162037033</v>
      </c>
      <c r="U1512">
        <f t="shared" si="130"/>
        <v>2014</v>
      </c>
    </row>
    <row r="1513" spans="1:21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26"/>
        <v>112</v>
      </c>
      <c r="P1513">
        <f t="shared" si="127"/>
        <v>75.975700000000003</v>
      </c>
      <c r="Q1513" s="12" t="s">
        <v>8336</v>
      </c>
      <c r="R1513" t="s">
        <v>8337</v>
      </c>
      <c r="S1513" s="10">
        <f t="shared" si="128"/>
        <v>42296.583379629628</v>
      </c>
      <c r="T1513" s="9">
        <f t="shared" si="129"/>
        <v>42326.625046296293</v>
      </c>
      <c r="U1513">
        <f t="shared" si="130"/>
        <v>2015</v>
      </c>
    </row>
    <row r="1514" spans="1:21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26"/>
        <v>559</v>
      </c>
      <c r="P1514">
        <f t="shared" si="127"/>
        <v>58.379100000000001</v>
      </c>
      <c r="Q1514" s="12" t="s">
        <v>8336</v>
      </c>
      <c r="R1514" t="s">
        <v>8337</v>
      </c>
      <c r="S1514" s="10">
        <f t="shared" si="128"/>
        <v>42741.684479166666</v>
      </c>
      <c r="T1514" s="9">
        <f t="shared" si="129"/>
        <v>42771.684479166666</v>
      </c>
      <c r="U1514">
        <f t="shared" si="130"/>
        <v>2017</v>
      </c>
    </row>
    <row r="1515" spans="1:21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26"/>
        <v>150</v>
      </c>
      <c r="P1515">
        <f t="shared" si="127"/>
        <v>55.820900000000002</v>
      </c>
      <c r="Q1515" s="12" t="s">
        <v>8336</v>
      </c>
      <c r="R1515" t="s">
        <v>8337</v>
      </c>
      <c r="S1515" s="10">
        <f t="shared" si="128"/>
        <v>41806.637337962966</v>
      </c>
      <c r="T1515" s="9">
        <f t="shared" si="129"/>
        <v>41836.637337962966</v>
      </c>
      <c r="U1515">
        <f t="shared" si="130"/>
        <v>2014</v>
      </c>
    </row>
    <row r="1516" spans="1:21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26"/>
        <v>106</v>
      </c>
      <c r="P1516">
        <f t="shared" si="127"/>
        <v>151.24430000000001</v>
      </c>
      <c r="Q1516" s="12" t="s">
        <v>8336</v>
      </c>
      <c r="R1516" t="s">
        <v>8337</v>
      </c>
      <c r="S1516" s="10">
        <f t="shared" si="128"/>
        <v>42234.597685185188</v>
      </c>
      <c r="T1516" s="9">
        <f t="shared" si="129"/>
        <v>42274.597685185188</v>
      </c>
      <c r="U1516">
        <f t="shared" si="130"/>
        <v>2015</v>
      </c>
    </row>
    <row r="1517" spans="1:21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26"/>
        <v>157</v>
      </c>
      <c r="P1517">
        <f t="shared" si="127"/>
        <v>849.6703</v>
      </c>
      <c r="Q1517" s="12" t="s">
        <v>8336</v>
      </c>
      <c r="R1517" t="s">
        <v>8337</v>
      </c>
      <c r="S1517" s="10">
        <f t="shared" si="128"/>
        <v>42415.253437499996</v>
      </c>
      <c r="T1517" s="9">
        <f t="shared" si="129"/>
        <v>42445.211770833332</v>
      </c>
      <c r="U1517">
        <f t="shared" si="130"/>
        <v>2016</v>
      </c>
    </row>
    <row r="1518" spans="1:21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26"/>
        <v>109</v>
      </c>
      <c r="P1518">
        <f t="shared" si="127"/>
        <v>159.2414</v>
      </c>
      <c r="Q1518" s="12" t="s">
        <v>8336</v>
      </c>
      <c r="R1518" t="s">
        <v>8337</v>
      </c>
      <c r="S1518" s="10">
        <f t="shared" si="128"/>
        <v>42619.466342592597</v>
      </c>
      <c r="T1518" s="9">
        <f t="shared" si="129"/>
        <v>42649.583333333328</v>
      </c>
      <c r="U1518">
        <f t="shared" si="130"/>
        <v>2016</v>
      </c>
    </row>
    <row r="1519" spans="1:21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26"/>
        <v>162</v>
      </c>
      <c r="P1519">
        <f t="shared" si="127"/>
        <v>39.507300000000001</v>
      </c>
      <c r="Q1519" s="12" t="s">
        <v>8336</v>
      </c>
      <c r="R1519" t="s">
        <v>8337</v>
      </c>
      <c r="S1519" s="10">
        <f t="shared" si="128"/>
        <v>41948.56658564815</v>
      </c>
      <c r="T1519" s="9">
        <f t="shared" si="129"/>
        <v>41979.25</v>
      </c>
      <c r="U1519">
        <f t="shared" si="130"/>
        <v>2014</v>
      </c>
    </row>
    <row r="1520" spans="1:21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26"/>
        <v>205</v>
      </c>
      <c r="P1520">
        <f t="shared" si="127"/>
        <v>130.52969999999999</v>
      </c>
      <c r="Q1520" s="12" t="s">
        <v>8336</v>
      </c>
      <c r="R1520" t="s">
        <v>8337</v>
      </c>
      <c r="S1520" s="10">
        <f t="shared" si="128"/>
        <v>41760.8200462963</v>
      </c>
      <c r="T1520" s="9">
        <f t="shared" si="129"/>
        <v>41790.8200462963</v>
      </c>
      <c r="U1520">
        <f t="shared" si="130"/>
        <v>2014</v>
      </c>
    </row>
    <row r="1521" spans="1:21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26"/>
        <v>103</v>
      </c>
      <c r="P1521">
        <f t="shared" si="127"/>
        <v>64.156899999999993</v>
      </c>
      <c r="Q1521" s="12" t="s">
        <v>8336</v>
      </c>
      <c r="R1521" t="s">
        <v>8337</v>
      </c>
      <c r="S1521" s="10">
        <f t="shared" si="128"/>
        <v>41782.741701388892</v>
      </c>
      <c r="T1521" s="9">
        <f t="shared" si="129"/>
        <v>41810.915972222225</v>
      </c>
      <c r="U1521">
        <f t="shared" si="130"/>
        <v>2014</v>
      </c>
    </row>
    <row r="1522" spans="1:21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26"/>
        <v>103</v>
      </c>
      <c r="P1522">
        <f t="shared" si="127"/>
        <v>111.5269</v>
      </c>
      <c r="Q1522" s="12" t="s">
        <v>8336</v>
      </c>
      <c r="R1522" t="s">
        <v>8337</v>
      </c>
      <c r="S1522" s="10">
        <f t="shared" si="128"/>
        <v>41955.857789351852</v>
      </c>
      <c r="T1522" s="9">
        <f t="shared" si="129"/>
        <v>41992.166666666672</v>
      </c>
      <c r="U1522">
        <f t="shared" si="130"/>
        <v>2014</v>
      </c>
    </row>
    <row r="1523" spans="1:21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26"/>
        <v>107</v>
      </c>
      <c r="P1523">
        <f t="shared" si="127"/>
        <v>170.4468</v>
      </c>
      <c r="Q1523" s="12" t="s">
        <v>8336</v>
      </c>
      <c r="R1523" t="s">
        <v>8337</v>
      </c>
      <c r="S1523" s="10">
        <f t="shared" si="128"/>
        <v>42493.167719907404</v>
      </c>
      <c r="T1523" s="9">
        <f t="shared" si="129"/>
        <v>42528.167719907404</v>
      </c>
      <c r="U1523">
        <f t="shared" si="130"/>
        <v>2016</v>
      </c>
    </row>
    <row r="1524" spans="1:21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26"/>
        <v>139</v>
      </c>
      <c r="P1524">
        <f t="shared" si="127"/>
        <v>133.73920000000001</v>
      </c>
      <c r="Q1524" s="12" t="s">
        <v>8336</v>
      </c>
      <c r="R1524" t="s">
        <v>8337</v>
      </c>
      <c r="S1524" s="10">
        <f t="shared" si="128"/>
        <v>41899.830312500002</v>
      </c>
      <c r="T1524" s="9">
        <f t="shared" si="129"/>
        <v>41929.830312500002</v>
      </c>
      <c r="U1524">
        <f t="shared" si="130"/>
        <v>2014</v>
      </c>
    </row>
    <row r="1525" spans="1:21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26"/>
        <v>125</v>
      </c>
      <c r="P1525">
        <f t="shared" si="127"/>
        <v>95.834000000000003</v>
      </c>
      <c r="Q1525" s="12" t="s">
        <v>8336</v>
      </c>
      <c r="R1525" t="s">
        <v>8337</v>
      </c>
      <c r="S1525" s="10">
        <f t="shared" si="128"/>
        <v>41964.751342592594</v>
      </c>
      <c r="T1525" s="9">
        <f t="shared" si="129"/>
        <v>41996</v>
      </c>
      <c r="U1525">
        <f t="shared" si="130"/>
        <v>2014</v>
      </c>
    </row>
    <row r="1526" spans="1:21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26"/>
        <v>207</v>
      </c>
      <c r="P1526">
        <f t="shared" si="127"/>
        <v>221.78569999999999</v>
      </c>
      <c r="Q1526" s="12" t="s">
        <v>8336</v>
      </c>
      <c r="R1526" t="s">
        <v>8337</v>
      </c>
      <c r="S1526" s="10">
        <f t="shared" si="128"/>
        <v>42756.501041666663</v>
      </c>
      <c r="T1526" s="9">
        <f t="shared" si="129"/>
        <v>42786.501041666663</v>
      </c>
      <c r="U1526">
        <f t="shared" si="130"/>
        <v>2017</v>
      </c>
    </row>
    <row r="1527" spans="1:21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26"/>
        <v>174</v>
      </c>
      <c r="P1527">
        <f t="shared" si="127"/>
        <v>32.315399999999997</v>
      </c>
      <c r="Q1527" s="12" t="s">
        <v>8336</v>
      </c>
      <c r="R1527" t="s">
        <v>8337</v>
      </c>
      <c r="S1527" s="10">
        <f t="shared" si="128"/>
        <v>42570.702986111108</v>
      </c>
      <c r="T1527" s="9">
        <f t="shared" si="129"/>
        <v>42600.702986111108</v>
      </c>
      <c r="U1527">
        <f t="shared" si="130"/>
        <v>2016</v>
      </c>
    </row>
    <row r="1528" spans="1:21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26"/>
        <v>120</v>
      </c>
      <c r="P1528">
        <f t="shared" si="127"/>
        <v>98.839299999999994</v>
      </c>
      <c r="Q1528" s="12" t="s">
        <v>8336</v>
      </c>
      <c r="R1528" t="s">
        <v>8337</v>
      </c>
      <c r="S1528" s="10">
        <f t="shared" si="128"/>
        <v>42339.276006944448</v>
      </c>
      <c r="T1528" s="9">
        <f t="shared" si="129"/>
        <v>42388.276006944448</v>
      </c>
      <c r="U1528">
        <f t="shared" si="130"/>
        <v>2015</v>
      </c>
    </row>
    <row r="1529" spans="1:21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26"/>
        <v>110</v>
      </c>
      <c r="P1529">
        <f t="shared" si="127"/>
        <v>55.222099999999998</v>
      </c>
      <c r="Q1529" s="12" t="s">
        <v>8336</v>
      </c>
      <c r="R1529" t="s">
        <v>8337</v>
      </c>
      <c r="S1529" s="10">
        <f t="shared" si="128"/>
        <v>42780.600532407407</v>
      </c>
      <c r="T1529" s="9">
        <f t="shared" si="129"/>
        <v>42808.558865740735</v>
      </c>
      <c r="U1529">
        <f t="shared" si="130"/>
        <v>2017</v>
      </c>
    </row>
    <row r="1530" spans="1:21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26"/>
        <v>282</v>
      </c>
      <c r="P1530">
        <f t="shared" si="127"/>
        <v>52.793799999999997</v>
      </c>
      <c r="Q1530" s="12" t="s">
        <v>8336</v>
      </c>
      <c r="R1530" t="s">
        <v>8337</v>
      </c>
      <c r="S1530" s="10">
        <f t="shared" si="128"/>
        <v>42736.732893518521</v>
      </c>
      <c r="T1530" s="9">
        <f t="shared" si="129"/>
        <v>42767</v>
      </c>
      <c r="U1530">
        <f t="shared" si="130"/>
        <v>2017</v>
      </c>
    </row>
    <row r="1531" spans="1:21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26"/>
        <v>101</v>
      </c>
      <c r="P1531">
        <f t="shared" si="127"/>
        <v>135.66669999999999</v>
      </c>
      <c r="Q1531" s="12" t="s">
        <v>8336</v>
      </c>
      <c r="R1531" t="s">
        <v>8337</v>
      </c>
      <c r="S1531" s="10">
        <f t="shared" si="128"/>
        <v>42052.628703703704</v>
      </c>
      <c r="T1531" s="9">
        <f t="shared" si="129"/>
        <v>42082.587037037039</v>
      </c>
      <c r="U1531">
        <f t="shared" si="130"/>
        <v>2015</v>
      </c>
    </row>
    <row r="1532" spans="1:21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26"/>
        <v>135</v>
      </c>
      <c r="P1532">
        <f t="shared" si="127"/>
        <v>53.991999999999997</v>
      </c>
      <c r="Q1532" s="12" t="s">
        <v>8336</v>
      </c>
      <c r="R1532" t="s">
        <v>8337</v>
      </c>
      <c r="S1532" s="10">
        <f t="shared" si="128"/>
        <v>42275.767303240747</v>
      </c>
      <c r="T1532" s="9">
        <f t="shared" si="129"/>
        <v>42300.767303240747</v>
      </c>
      <c r="U1532">
        <f t="shared" si="130"/>
        <v>2015</v>
      </c>
    </row>
    <row r="1533" spans="1:21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26"/>
        <v>176</v>
      </c>
      <c r="P1533">
        <f t="shared" si="127"/>
        <v>56.643799999999999</v>
      </c>
      <c r="Q1533" s="12" t="s">
        <v>8336</v>
      </c>
      <c r="R1533" t="s">
        <v>8337</v>
      </c>
      <c r="S1533" s="10">
        <f t="shared" si="128"/>
        <v>41941.802384259259</v>
      </c>
      <c r="T1533" s="9">
        <f t="shared" si="129"/>
        <v>41974.125</v>
      </c>
      <c r="U1533">
        <f t="shared" si="130"/>
        <v>2014</v>
      </c>
    </row>
    <row r="1534" spans="1:21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26"/>
        <v>484</v>
      </c>
      <c r="P1534">
        <f t="shared" si="127"/>
        <v>82.316299999999998</v>
      </c>
      <c r="Q1534" s="12" t="s">
        <v>8336</v>
      </c>
      <c r="R1534" t="s">
        <v>8337</v>
      </c>
      <c r="S1534" s="10">
        <f t="shared" si="128"/>
        <v>42391.475289351853</v>
      </c>
      <c r="T1534" s="9">
        <f t="shared" si="129"/>
        <v>42415.625</v>
      </c>
      <c r="U1534">
        <f t="shared" si="130"/>
        <v>2016</v>
      </c>
    </row>
    <row r="1535" spans="1:21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26"/>
        <v>145</v>
      </c>
      <c r="P1535">
        <f t="shared" si="127"/>
        <v>88.260800000000003</v>
      </c>
      <c r="Q1535" s="12" t="s">
        <v>8336</v>
      </c>
      <c r="R1535" t="s">
        <v>8337</v>
      </c>
      <c r="S1535" s="10">
        <f t="shared" si="128"/>
        <v>42443.00204861111</v>
      </c>
      <c r="T1535" s="9">
        <f t="shared" si="129"/>
        <v>42492.165972222225</v>
      </c>
      <c r="U1535">
        <f t="shared" si="130"/>
        <v>2016</v>
      </c>
    </row>
    <row r="1536" spans="1:21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26"/>
        <v>418</v>
      </c>
      <c r="P1536">
        <f t="shared" si="127"/>
        <v>84.905100000000004</v>
      </c>
      <c r="Q1536" s="12" t="s">
        <v>8336</v>
      </c>
      <c r="R1536" t="s">
        <v>8337</v>
      </c>
      <c r="S1536" s="10">
        <f t="shared" si="128"/>
        <v>42221.67432870371</v>
      </c>
      <c r="T1536" s="9">
        <f t="shared" si="129"/>
        <v>42251.67432870371</v>
      </c>
      <c r="U1536">
        <f t="shared" si="130"/>
        <v>2015</v>
      </c>
    </row>
    <row r="1537" spans="1:21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26"/>
        <v>132</v>
      </c>
      <c r="P1537">
        <f t="shared" si="127"/>
        <v>48.154499999999999</v>
      </c>
      <c r="Q1537" s="12" t="s">
        <v>8336</v>
      </c>
      <c r="R1537" t="s">
        <v>8337</v>
      </c>
      <c r="S1537" s="10">
        <f t="shared" si="128"/>
        <v>42484.829062500001</v>
      </c>
      <c r="T1537" s="9">
        <f t="shared" si="129"/>
        <v>42513.916666666672</v>
      </c>
      <c r="U1537">
        <f t="shared" si="130"/>
        <v>2016</v>
      </c>
    </row>
    <row r="1538" spans="1:21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26"/>
        <v>250</v>
      </c>
      <c r="P1538">
        <f t="shared" si="127"/>
        <v>66.0154</v>
      </c>
      <c r="Q1538" s="12" t="s">
        <v>8336</v>
      </c>
      <c r="R1538" t="s">
        <v>8337</v>
      </c>
      <c r="S1538" s="10">
        <f t="shared" si="128"/>
        <v>42213.802199074074</v>
      </c>
      <c r="T1538" s="9">
        <f t="shared" si="129"/>
        <v>42243.802199074074</v>
      </c>
      <c r="U1538">
        <f t="shared" si="130"/>
        <v>2015</v>
      </c>
    </row>
    <row r="1539" spans="1:21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31">ROUND(E1539/D1539*100,0)</f>
        <v>180</v>
      </c>
      <c r="P1539">
        <f t="shared" ref="P1539:P1602" si="132">IFERROR(ROUND(E1539/L1539,4),"no backers")</f>
        <v>96.375</v>
      </c>
      <c r="Q1539" s="12" t="s">
        <v>8336</v>
      </c>
      <c r="R1539" t="s">
        <v>8337</v>
      </c>
      <c r="S1539" s="10">
        <f t="shared" ref="S1539:S1602" si="133">(((J1539/60)/60)/24)+DATE(1970,1,1)</f>
        <v>42552.315127314811</v>
      </c>
      <c r="T1539" s="9">
        <f t="shared" ref="T1539:T1602" si="134">(((I1539/60)/60)/24)+DATE(1970,1,1)</f>
        <v>42588.75</v>
      </c>
      <c r="U1539">
        <f t="shared" ref="U1539:U1602" si="135">YEAR(S1539)</f>
        <v>2016</v>
      </c>
    </row>
    <row r="1540" spans="1:21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31"/>
        <v>103</v>
      </c>
      <c r="P1540">
        <f t="shared" si="132"/>
        <v>156.1739</v>
      </c>
      <c r="Q1540" s="12" t="s">
        <v>8336</v>
      </c>
      <c r="R1540" t="s">
        <v>8337</v>
      </c>
      <c r="S1540" s="10">
        <f t="shared" si="133"/>
        <v>41981.782060185185</v>
      </c>
      <c r="T1540" s="9">
        <f t="shared" si="134"/>
        <v>42026.782060185185</v>
      </c>
      <c r="U1540">
        <f t="shared" si="135"/>
        <v>2014</v>
      </c>
    </row>
    <row r="1541" spans="1:21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31"/>
        <v>136</v>
      </c>
      <c r="P1541">
        <f t="shared" si="132"/>
        <v>95.764899999999997</v>
      </c>
      <c r="Q1541" s="12" t="s">
        <v>8336</v>
      </c>
      <c r="R1541" t="s">
        <v>8337</v>
      </c>
      <c r="S1541" s="10">
        <f t="shared" si="133"/>
        <v>42705.919201388882</v>
      </c>
      <c r="T1541" s="9">
        <f t="shared" si="134"/>
        <v>42738.919201388882</v>
      </c>
      <c r="U1541">
        <f t="shared" si="135"/>
        <v>2016</v>
      </c>
    </row>
    <row r="1542" spans="1:21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31"/>
        <v>118</v>
      </c>
      <c r="P1542">
        <f t="shared" si="132"/>
        <v>180.40819999999999</v>
      </c>
      <c r="Q1542" s="12" t="s">
        <v>8336</v>
      </c>
      <c r="R1542" t="s">
        <v>8337</v>
      </c>
      <c r="S1542" s="10">
        <f t="shared" si="133"/>
        <v>41939.00712962963</v>
      </c>
      <c r="T1542" s="9">
        <f t="shared" si="134"/>
        <v>41969.052083333328</v>
      </c>
      <c r="U1542">
        <f t="shared" si="135"/>
        <v>2014</v>
      </c>
    </row>
    <row r="1543" spans="1:21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31"/>
        <v>0</v>
      </c>
      <c r="P1543">
        <f t="shared" si="132"/>
        <v>3</v>
      </c>
      <c r="Q1543" s="12" t="s">
        <v>8336</v>
      </c>
      <c r="R1543" t="s">
        <v>8341</v>
      </c>
      <c r="S1543" s="10">
        <f t="shared" si="133"/>
        <v>41974.712245370371</v>
      </c>
      <c r="T1543" s="9">
        <f t="shared" si="134"/>
        <v>42004.712245370371</v>
      </c>
      <c r="U1543">
        <f t="shared" si="135"/>
        <v>2014</v>
      </c>
    </row>
    <row r="1544" spans="1:21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31"/>
        <v>4</v>
      </c>
      <c r="P1544">
        <f t="shared" si="132"/>
        <v>20</v>
      </c>
      <c r="Q1544" s="12" t="s">
        <v>8336</v>
      </c>
      <c r="R1544" t="s">
        <v>8341</v>
      </c>
      <c r="S1544" s="10">
        <f t="shared" si="133"/>
        <v>42170.996527777781</v>
      </c>
      <c r="T1544" s="9">
        <f t="shared" si="134"/>
        <v>42185.996527777781</v>
      </c>
      <c r="U1544">
        <f t="shared" si="135"/>
        <v>2015</v>
      </c>
    </row>
    <row r="1545" spans="1:21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31"/>
        <v>0</v>
      </c>
      <c r="P1545">
        <f t="shared" si="132"/>
        <v>10</v>
      </c>
      <c r="Q1545" s="12" t="s">
        <v>8336</v>
      </c>
      <c r="R1545" t="s">
        <v>8341</v>
      </c>
      <c r="S1545" s="10">
        <f t="shared" si="133"/>
        <v>41935.509652777779</v>
      </c>
      <c r="T1545" s="9">
        <f t="shared" si="134"/>
        <v>41965.551319444443</v>
      </c>
      <c r="U1545">
        <f t="shared" si="135"/>
        <v>2014</v>
      </c>
    </row>
    <row r="1546" spans="1:21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31"/>
        <v>0</v>
      </c>
      <c r="P1546" t="str">
        <f t="shared" si="132"/>
        <v>no backers</v>
      </c>
      <c r="Q1546" s="12" t="s">
        <v>8336</v>
      </c>
      <c r="R1546" t="s">
        <v>8341</v>
      </c>
      <c r="S1546" s="10">
        <f t="shared" si="133"/>
        <v>42053.051203703704</v>
      </c>
      <c r="T1546" s="9">
        <f t="shared" si="134"/>
        <v>42095.012499999997</v>
      </c>
      <c r="U1546">
        <f t="shared" si="135"/>
        <v>2015</v>
      </c>
    </row>
    <row r="1547" spans="1:21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31"/>
        <v>0</v>
      </c>
      <c r="P1547">
        <f t="shared" si="132"/>
        <v>1</v>
      </c>
      <c r="Q1547" s="12" t="s">
        <v>8336</v>
      </c>
      <c r="R1547" t="s">
        <v>8341</v>
      </c>
      <c r="S1547" s="10">
        <f t="shared" si="133"/>
        <v>42031.884652777779</v>
      </c>
      <c r="T1547" s="9">
        <f t="shared" si="134"/>
        <v>42065.886111111111</v>
      </c>
      <c r="U1547">
        <f t="shared" si="135"/>
        <v>2015</v>
      </c>
    </row>
    <row r="1548" spans="1:21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31"/>
        <v>29</v>
      </c>
      <c r="P1548">
        <f t="shared" si="132"/>
        <v>26.2727</v>
      </c>
      <c r="Q1548" s="12" t="s">
        <v>8336</v>
      </c>
      <c r="R1548" t="s">
        <v>8341</v>
      </c>
      <c r="S1548" s="10">
        <f t="shared" si="133"/>
        <v>41839.212951388887</v>
      </c>
      <c r="T1548" s="9">
        <f t="shared" si="134"/>
        <v>41899.212951388887</v>
      </c>
      <c r="U1548">
        <f t="shared" si="135"/>
        <v>2014</v>
      </c>
    </row>
    <row r="1549" spans="1:21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31"/>
        <v>0</v>
      </c>
      <c r="P1549" t="str">
        <f t="shared" si="132"/>
        <v>no backers</v>
      </c>
      <c r="Q1549" s="12" t="s">
        <v>8336</v>
      </c>
      <c r="R1549" t="s">
        <v>8341</v>
      </c>
      <c r="S1549" s="10">
        <f t="shared" si="133"/>
        <v>42782.426875000005</v>
      </c>
      <c r="T1549" s="9">
        <f t="shared" si="134"/>
        <v>42789.426875000005</v>
      </c>
      <c r="U1549">
        <f t="shared" si="135"/>
        <v>2017</v>
      </c>
    </row>
    <row r="1550" spans="1:21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31"/>
        <v>9</v>
      </c>
      <c r="P1550">
        <f t="shared" si="132"/>
        <v>60</v>
      </c>
      <c r="Q1550" s="12" t="s">
        <v>8336</v>
      </c>
      <c r="R1550" t="s">
        <v>8341</v>
      </c>
      <c r="S1550" s="10">
        <f t="shared" si="133"/>
        <v>42286.88217592593</v>
      </c>
      <c r="T1550" s="9">
        <f t="shared" si="134"/>
        <v>42316.923842592587</v>
      </c>
      <c r="U1550">
        <f t="shared" si="135"/>
        <v>2015</v>
      </c>
    </row>
    <row r="1551" spans="1:21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31"/>
        <v>34</v>
      </c>
      <c r="P1551">
        <f t="shared" si="132"/>
        <v>28.333300000000001</v>
      </c>
      <c r="Q1551" s="12" t="s">
        <v>8336</v>
      </c>
      <c r="R1551" t="s">
        <v>8341</v>
      </c>
      <c r="S1551" s="10">
        <f t="shared" si="133"/>
        <v>42281.136099537034</v>
      </c>
      <c r="T1551" s="9">
        <f t="shared" si="134"/>
        <v>42311.177766203706</v>
      </c>
      <c r="U1551">
        <f t="shared" si="135"/>
        <v>2015</v>
      </c>
    </row>
    <row r="1552" spans="1:21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31"/>
        <v>13</v>
      </c>
      <c r="P1552">
        <f t="shared" si="132"/>
        <v>14.428599999999999</v>
      </c>
      <c r="Q1552" s="12" t="s">
        <v>8336</v>
      </c>
      <c r="R1552" t="s">
        <v>8341</v>
      </c>
      <c r="S1552" s="10">
        <f t="shared" si="133"/>
        <v>42472.449467592596</v>
      </c>
      <c r="T1552" s="9">
        <f t="shared" si="134"/>
        <v>42502.449467592596</v>
      </c>
      <c r="U1552">
        <f t="shared" si="135"/>
        <v>2016</v>
      </c>
    </row>
    <row r="1553" spans="1:21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31"/>
        <v>0</v>
      </c>
      <c r="P1553" t="str">
        <f t="shared" si="132"/>
        <v>no backers</v>
      </c>
      <c r="Q1553" s="12" t="s">
        <v>8336</v>
      </c>
      <c r="R1553" t="s">
        <v>8341</v>
      </c>
      <c r="S1553" s="10">
        <f t="shared" si="133"/>
        <v>42121.824525462958</v>
      </c>
      <c r="T1553" s="9">
        <f t="shared" si="134"/>
        <v>42151.824525462958</v>
      </c>
      <c r="U1553">
        <f t="shared" si="135"/>
        <v>2015</v>
      </c>
    </row>
    <row r="1554" spans="1:21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31"/>
        <v>49</v>
      </c>
      <c r="P1554">
        <f t="shared" si="132"/>
        <v>132.1875</v>
      </c>
      <c r="Q1554" s="12" t="s">
        <v>8336</v>
      </c>
      <c r="R1554" t="s">
        <v>8341</v>
      </c>
      <c r="S1554" s="10">
        <f t="shared" si="133"/>
        <v>41892.688750000001</v>
      </c>
      <c r="T1554" s="9">
        <f t="shared" si="134"/>
        <v>41913.165972222225</v>
      </c>
      <c r="U1554">
        <f t="shared" si="135"/>
        <v>2014</v>
      </c>
    </row>
    <row r="1555" spans="1:21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31"/>
        <v>0</v>
      </c>
      <c r="P1555" t="str">
        <f t="shared" si="132"/>
        <v>no backers</v>
      </c>
      <c r="Q1555" s="12" t="s">
        <v>8336</v>
      </c>
      <c r="R1555" t="s">
        <v>8341</v>
      </c>
      <c r="S1555" s="10">
        <f t="shared" si="133"/>
        <v>42219.282951388886</v>
      </c>
      <c r="T1555" s="9">
        <f t="shared" si="134"/>
        <v>42249.282951388886</v>
      </c>
      <c r="U1555">
        <f t="shared" si="135"/>
        <v>2015</v>
      </c>
    </row>
    <row r="1556" spans="1:21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31"/>
        <v>0</v>
      </c>
      <c r="P1556" t="str">
        <f t="shared" si="132"/>
        <v>no backers</v>
      </c>
      <c r="Q1556" s="12" t="s">
        <v>8336</v>
      </c>
      <c r="R1556" t="s">
        <v>8341</v>
      </c>
      <c r="S1556" s="10">
        <f t="shared" si="133"/>
        <v>42188.252199074079</v>
      </c>
      <c r="T1556" s="9">
        <f t="shared" si="134"/>
        <v>42218.252199074079</v>
      </c>
      <c r="U1556">
        <f t="shared" si="135"/>
        <v>2015</v>
      </c>
    </row>
    <row r="1557" spans="1:21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31"/>
        <v>0</v>
      </c>
      <c r="P1557" t="str">
        <f t="shared" si="132"/>
        <v>no backers</v>
      </c>
      <c r="Q1557" s="12" t="s">
        <v>8336</v>
      </c>
      <c r="R1557" t="s">
        <v>8341</v>
      </c>
      <c r="S1557" s="10">
        <f t="shared" si="133"/>
        <v>42241.613796296297</v>
      </c>
      <c r="T1557" s="9">
        <f t="shared" si="134"/>
        <v>42264.708333333328</v>
      </c>
      <c r="U1557">
        <f t="shared" si="135"/>
        <v>2015</v>
      </c>
    </row>
    <row r="1558" spans="1:21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31"/>
        <v>45</v>
      </c>
      <c r="P1558">
        <f t="shared" si="132"/>
        <v>56.416699999999999</v>
      </c>
      <c r="Q1558" s="12" t="s">
        <v>8336</v>
      </c>
      <c r="R1558" t="s">
        <v>8341</v>
      </c>
      <c r="S1558" s="10">
        <f t="shared" si="133"/>
        <v>42525.153055555551</v>
      </c>
      <c r="T1558" s="9">
        <f t="shared" si="134"/>
        <v>42555.153055555551</v>
      </c>
      <c r="U1558">
        <f t="shared" si="135"/>
        <v>2016</v>
      </c>
    </row>
    <row r="1559" spans="1:21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31"/>
        <v>4</v>
      </c>
      <c r="P1559">
        <f t="shared" si="132"/>
        <v>100</v>
      </c>
      <c r="Q1559" s="12" t="s">
        <v>8336</v>
      </c>
      <c r="R1559" t="s">
        <v>8341</v>
      </c>
      <c r="S1559" s="10">
        <f t="shared" si="133"/>
        <v>41871.65315972222</v>
      </c>
      <c r="T1559" s="9">
        <f t="shared" si="134"/>
        <v>41902.65315972222</v>
      </c>
      <c r="U1559">
        <f t="shared" si="135"/>
        <v>2014</v>
      </c>
    </row>
    <row r="1560" spans="1:21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31"/>
        <v>5</v>
      </c>
      <c r="P1560">
        <f t="shared" si="132"/>
        <v>11.666700000000001</v>
      </c>
      <c r="Q1560" s="12" t="s">
        <v>8336</v>
      </c>
      <c r="R1560" t="s">
        <v>8341</v>
      </c>
      <c r="S1560" s="10">
        <f t="shared" si="133"/>
        <v>42185.397673611107</v>
      </c>
      <c r="T1560" s="9">
        <f t="shared" si="134"/>
        <v>42244.508333333331</v>
      </c>
      <c r="U1560">
        <f t="shared" si="135"/>
        <v>2015</v>
      </c>
    </row>
    <row r="1561" spans="1:21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31"/>
        <v>0</v>
      </c>
      <c r="P1561">
        <f t="shared" si="132"/>
        <v>50</v>
      </c>
      <c r="Q1561" s="12" t="s">
        <v>8336</v>
      </c>
      <c r="R1561" t="s">
        <v>8341</v>
      </c>
      <c r="S1561" s="10">
        <f t="shared" si="133"/>
        <v>42108.05322916666</v>
      </c>
      <c r="T1561" s="9">
        <f t="shared" si="134"/>
        <v>42123.05322916666</v>
      </c>
      <c r="U1561">
        <f t="shared" si="135"/>
        <v>2015</v>
      </c>
    </row>
    <row r="1562" spans="1:21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31"/>
        <v>4</v>
      </c>
      <c r="P1562">
        <f t="shared" si="132"/>
        <v>23.5</v>
      </c>
      <c r="Q1562" s="12" t="s">
        <v>8336</v>
      </c>
      <c r="R1562" t="s">
        <v>8341</v>
      </c>
      <c r="S1562" s="10">
        <f t="shared" si="133"/>
        <v>41936.020752314813</v>
      </c>
      <c r="T1562" s="9">
        <f t="shared" si="134"/>
        <v>41956.062418981484</v>
      </c>
      <c r="U1562">
        <f t="shared" si="135"/>
        <v>2014</v>
      </c>
    </row>
    <row r="1563" spans="1:21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31"/>
        <v>1</v>
      </c>
      <c r="P1563">
        <f t="shared" si="132"/>
        <v>67</v>
      </c>
      <c r="Q1563" s="12" t="s">
        <v>8320</v>
      </c>
      <c r="R1563" t="s">
        <v>8342</v>
      </c>
      <c r="S1563" s="10">
        <f t="shared" si="133"/>
        <v>41555.041701388887</v>
      </c>
      <c r="T1563" s="9">
        <f t="shared" si="134"/>
        <v>41585.083368055559</v>
      </c>
      <c r="U1563">
        <f t="shared" si="135"/>
        <v>2013</v>
      </c>
    </row>
    <row r="1564" spans="1:21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31"/>
        <v>0</v>
      </c>
      <c r="P1564" t="str">
        <f t="shared" si="132"/>
        <v>no backers</v>
      </c>
      <c r="Q1564" s="12" t="s">
        <v>8320</v>
      </c>
      <c r="R1564" t="s">
        <v>8342</v>
      </c>
      <c r="S1564" s="10">
        <f t="shared" si="133"/>
        <v>40079.566157407404</v>
      </c>
      <c r="T1564" s="9">
        <f t="shared" si="134"/>
        <v>40149.034722222219</v>
      </c>
      <c r="U1564">
        <f t="shared" si="135"/>
        <v>2009</v>
      </c>
    </row>
    <row r="1565" spans="1:21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31"/>
        <v>1</v>
      </c>
      <c r="P1565">
        <f t="shared" si="132"/>
        <v>42.5</v>
      </c>
      <c r="Q1565" s="12" t="s">
        <v>8320</v>
      </c>
      <c r="R1565" t="s">
        <v>8342</v>
      </c>
      <c r="S1565" s="10">
        <f t="shared" si="133"/>
        <v>41652.742488425924</v>
      </c>
      <c r="T1565" s="9">
        <f t="shared" si="134"/>
        <v>41712.700821759259</v>
      </c>
      <c r="U1565">
        <f t="shared" si="135"/>
        <v>2014</v>
      </c>
    </row>
    <row r="1566" spans="1:21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31"/>
        <v>0</v>
      </c>
      <c r="P1566">
        <f t="shared" si="132"/>
        <v>10</v>
      </c>
      <c r="Q1566" s="12" t="s">
        <v>8320</v>
      </c>
      <c r="R1566" t="s">
        <v>8342</v>
      </c>
      <c r="S1566" s="10">
        <f t="shared" si="133"/>
        <v>42121.367002314815</v>
      </c>
      <c r="T1566" s="9">
        <f t="shared" si="134"/>
        <v>42152.836805555555</v>
      </c>
      <c r="U1566">
        <f t="shared" si="135"/>
        <v>2015</v>
      </c>
    </row>
    <row r="1567" spans="1:21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31"/>
        <v>3</v>
      </c>
      <c r="P1567">
        <f t="shared" si="132"/>
        <v>100</v>
      </c>
      <c r="Q1567" s="12" t="s">
        <v>8320</v>
      </c>
      <c r="R1567" t="s">
        <v>8342</v>
      </c>
      <c r="S1567" s="10">
        <f t="shared" si="133"/>
        <v>40672.729872685188</v>
      </c>
      <c r="T1567" s="9">
        <f t="shared" si="134"/>
        <v>40702.729872685188</v>
      </c>
      <c r="U1567">
        <f t="shared" si="135"/>
        <v>2011</v>
      </c>
    </row>
    <row r="1568" spans="1:21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31"/>
        <v>21</v>
      </c>
      <c r="P1568">
        <f t="shared" si="132"/>
        <v>108.0508</v>
      </c>
      <c r="Q1568" s="12" t="s">
        <v>8320</v>
      </c>
      <c r="R1568" t="s">
        <v>8342</v>
      </c>
      <c r="S1568" s="10">
        <f t="shared" si="133"/>
        <v>42549.916712962964</v>
      </c>
      <c r="T1568" s="9">
        <f t="shared" si="134"/>
        <v>42578.916666666672</v>
      </c>
      <c r="U1568">
        <f t="shared" si="135"/>
        <v>2016</v>
      </c>
    </row>
    <row r="1569" spans="1:21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31"/>
        <v>4</v>
      </c>
      <c r="P1569">
        <f t="shared" si="132"/>
        <v>26.923100000000002</v>
      </c>
      <c r="Q1569" s="12" t="s">
        <v>8320</v>
      </c>
      <c r="R1569" t="s">
        <v>8342</v>
      </c>
      <c r="S1569" s="10">
        <f t="shared" si="133"/>
        <v>41671.936863425923</v>
      </c>
      <c r="T1569" s="9">
        <f t="shared" si="134"/>
        <v>41687</v>
      </c>
      <c r="U1569">
        <f t="shared" si="135"/>
        <v>2014</v>
      </c>
    </row>
    <row r="1570" spans="1:21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31"/>
        <v>14</v>
      </c>
      <c r="P1570">
        <f t="shared" si="132"/>
        <v>155</v>
      </c>
      <c r="Q1570" s="12" t="s">
        <v>8320</v>
      </c>
      <c r="R1570" t="s">
        <v>8342</v>
      </c>
      <c r="S1570" s="10">
        <f t="shared" si="133"/>
        <v>41962.062326388885</v>
      </c>
      <c r="T1570" s="9">
        <f t="shared" si="134"/>
        <v>41997.062326388885</v>
      </c>
      <c r="U1570">
        <f t="shared" si="135"/>
        <v>2014</v>
      </c>
    </row>
    <row r="1571" spans="1:21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31"/>
        <v>0</v>
      </c>
      <c r="P1571" t="str">
        <f t="shared" si="132"/>
        <v>no backers</v>
      </c>
      <c r="Q1571" s="12" t="s">
        <v>8320</v>
      </c>
      <c r="R1571" t="s">
        <v>8342</v>
      </c>
      <c r="S1571" s="10">
        <f t="shared" si="133"/>
        <v>41389.679560185185</v>
      </c>
      <c r="T1571" s="9">
        <f t="shared" si="134"/>
        <v>41419.679560185185</v>
      </c>
      <c r="U1571">
        <f t="shared" si="135"/>
        <v>2013</v>
      </c>
    </row>
    <row r="1572" spans="1:21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31"/>
        <v>41</v>
      </c>
      <c r="P1572">
        <f t="shared" si="132"/>
        <v>47.769199999999998</v>
      </c>
      <c r="Q1572" s="12" t="s">
        <v>8320</v>
      </c>
      <c r="R1572" t="s">
        <v>8342</v>
      </c>
      <c r="S1572" s="10">
        <f t="shared" si="133"/>
        <v>42438.813449074078</v>
      </c>
      <c r="T1572" s="9">
        <f t="shared" si="134"/>
        <v>42468.771782407406</v>
      </c>
      <c r="U1572">
        <f t="shared" si="135"/>
        <v>2016</v>
      </c>
    </row>
    <row r="1573" spans="1:21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31"/>
        <v>1</v>
      </c>
      <c r="P1573">
        <f t="shared" si="132"/>
        <v>20</v>
      </c>
      <c r="Q1573" s="12" t="s">
        <v>8320</v>
      </c>
      <c r="R1573" t="s">
        <v>8342</v>
      </c>
      <c r="S1573" s="10">
        <f t="shared" si="133"/>
        <v>42144.769479166673</v>
      </c>
      <c r="T1573" s="9">
        <f t="shared" si="134"/>
        <v>42174.769479166673</v>
      </c>
      <c r="U1573">
        <f t="shared" si="135"/>
        <v>2015</v>
      </c>
    </row>
    <row r="1574" spans="1:21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31"/>
        <v>5</v>
      </c>
      <c r="P1574">
        <f t="shared" si="132"/>
        <v>41.666699999999999</v>
      </c>
      <c r="Q1574" s="12" t="s">
        <v>8320</v>
      </c>
      <c r="R1574" t="s">
        <v>8342</v>
      </c>
      <c r="S1574" s="10">
        <f t="shared" si="133"/>
        <v>42404.033090277779</v>
      </c>
      <c r="T1574" s="9">
        <f t="shared" si="134"/>
        <v>42428.999305555553</v>
      </c>
      <c r="U1574">
        <f t="shared" si="135"/>
        <v>2016</v>
      </c>
    </row>
    <row r="1575" spans="1:21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31"/>
        <v>2</v>
      </c>
      <c r="P1575">
        <f t="shared" si="132"/>
        <v>74.333299999999994</v>
      </c>
      <c r="Q1575" s="12" t="s">
        <v>8320</v>
      </c>
      <c r="R1575" t="s">
        <v>8342</v>
      </c>
      <c r="S1575" s="10">
        <f t="shared" si="133"/>
        <v>42786.000023148154</v>
      </c>
      <c r="T1575" s="9">
        <f t="shared" si="134"/>
        <v>42826.165972222225</v>
      </c>
      <c r="U1575">
        <f t="shared" si="135"/>
        <v>2017</v>
      </c>
    </row>
    <row r="1576" spans="1:21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31"/>
        <v>5</v>
      </c>
      <c r="P1576">
        <f t="shared" si="132"/>
        <v>84.333299999999994</v>
      </c>
      <c r="Q1576" s="12" t="s">
        <v>8320</v>
      </c>
      <c r="R1576" t="s">
        <v>8342</v>
      </c>
      <c r="S1576" s="10">
        <f t="shared" si="133"/>
        <v>42017.927418981482</v>
      </c>
      <c r="T1576" s="9">
        <f t="shared" si="134"/>
        <v>42052.927418981482</v>
      </c>
      <c r="U1576">
        <f t="shared" si="135"/>
        <v>2015</v>
      </c>
    </row>
    <row r="1577" spans="1:21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31"/>
        <v>23</v>
      </c>
      <c r="P1577">
        <f t="shared" si="132"/>
        <v>65.457099999999997</v>
      </c>
      <c r="Q1577" s="12" t="s">
        <v>8320</v>
      </c>
      <c r="R1577" t="s">
        <v>8342</v>
      </c>
      <c r="S1577" s="10">
        <f t="shared" si="133"/>
        <v>41799.524259259262</v>
      </c>
      <c r="T1577" s="9">
        <f t="shared" si="134"/>
        <v>41829.524259259262</v>
      </c>
      <c r="U1577">
        <f t="shared" si="135"/>
        <v>2014</v>
      </c>
    </row>
    <row r="1578" spans="1:21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31"/>
        <v>13</v>
      </c>
      <c r="P1578">
        <f t="shared" si="132"/>
        <v>65</v>
      </c>
      <c r="Q1578" s="12" t="s">
        <v>8320</v>
      </c>
      <c r="R1578" t="s">
        <v>8342</v>
      </c>
      <c r="S1578" s="10">
        <f t="shared" si="133"/>
        <v>42140.879259259258</v>
      </c>
      <c r="T1578" s="9">
        <f t="shared" si="134"/>
        <v>42185.879259259258</v>
      </c>
      <c r="U1578">
        <f t="shared" si="135"/>
        <v>2015</v>
      </c>
    </row>
    <row r="1579" spans="1:21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31"/>
        <v>1</v>
      </c>
      <c r="P1579">
        <f t="shared" si="132"/>
        <v>27.5</v>
      </c>
      <c r="Q1579" s="12" t="s">
        <v>8320</v>
      </c>
      <c r="R1579" t="s">
        <v>8342</v>
      </c>
      <c r="S1579" s="10">
        <f t="shared" si="133"/>
        <v>41054.847777777781</v>
      </c>
      <c r="T1579" s="9">
        <f t="shared" si="134"/>
        <v>41114.847777777781</v>
      </c>
      <c r="U1579">
        <f t="shared" si="135"/>
        <v>2012</v>
      </c>
    </row>
    <row r="1580" spans="1:21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31"/>
        <v>11</v>
      </c>
      <c r="P1580">
        <f t="shared" si="132"/>
        <v>51.25</v>
      </c>
      <c r="Q1580" s="12" t="s">
        <v>8320</v>
      </c>
      <c r="R1580" t="s">
        <v>8342</v>
      </c>
      <c r="S1580" s="10">
        <f t="shared" si="133"/>
        <v>40399.065868055557</v>
      </c>
      <c r="T1580" s="9">
        <f t="shared" si="134"/>
        <v>40423.083333333336</v>
      </c>
      <c r="U1580">
        <f t="shared" si="135"/>
        <v>2010</v>
      </c>
    </row>
    <row r="1581" spans="1:21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31"/>
        <v>1</v>
      </c>
      <c r="P1581">
        <f t="shared" si="132"/>
        <v>14</v>
      </c>
      <c r="Q1581" s="12" t="s">
        <v>8320</v>
      </c>
      <c r="R1581" t="s">
        <v>8342</v>
      </c>
      <c r="S1581" s="10">
        <f t="shared" si="133"/>
        <v>41481.996423611112</v>
      </c>
      <c r="T1581" s="9">
        <f t="shared" si="134"/>
        <v>41514.996423611112</v>
      </c>
      <c r="U1581">
        <f t="shared" si="135"/>
        <v>2013</v>
      </c>
    </row>
    <row r="1582" spans="1:21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31"/>
        <v>0</v>
      </c>
      <c r="P1582" t="str">
        <f t="shared" si="132"/>
        <v>no backers</v>
      </c>
      <c r="Q1582" s="12" t="s">
        <v>8320</v>
      </c>
      <c r="R1582" t="s">
        <v>8342</v>
      </c>
      <c r="S1582" s="10">
        <f t="shared" si="133"/>
        <v>40990.050069444449</v>
      </c>
      <c r="T1582" s="9">
        <f t="shared" si="134"/>
        <v>41050.050069444449</v>
      </c>
      <c r="U1582">
        <f t="shared" si="135"/>
        <v>2012</v>
      </c>
    </row>
    <row r="1583" spans="1:21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31"/>
        <v>1</v>
      </c>
      <c r="P1583">
        <f t="shared" si="132"/>
        <v>5</v>
      </c>
      <c r="Q1583" s="12" t="s">
        <v>8336</v>
      </c>
      <c r="R1583" t="s">
        <v>8343</v>
      </c>
      <c r="S1583" s="10">
        <f t="shared" si="133"/>
        <v>42325.448958333334</v>
      </c>
      <c r="T1583" s="9">
        <f t="shared" si="134"/>
        <v>42357.448958333334</v>
      </c>
      <c r="U1583">
        <f t="shared" si="135"/>
        <v>2015</v>
      </c>
    </row>
    <row r="1584" spans="1:21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31"/>
        <v>9</v>
      </c>
      <c r="P1584">
        <f t="shared" si="132"/>
        <v>31</v>
      </c>
      <c r="Q1584" s="12" t="s">
        <v>8336</v>
      </c>
      <c r="R1584" t="s">
        <v>8343</v>
      </c>
      <c r="S1584" s="10">
        <f t="shared" si="133"/>
        <v>42246.789965277778</v>
      </c>
      <c r="T1584" s="9">
        <f t="shared" si="134"/>
        <v>42303.888888888891</v>
      </c>
      <c r="U1584">
        <f t="shared" si="135"/>
        <v>2015</v>
      </c>
    </row>
    <row r="1585" spans="1:21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31"/>
        <v>0</v>
      </c>
      <c r="P1585">
        <f t="shared" si="132"/>
        <v>15</v>
      </c>
      <c r="Q1585" s="12" t="s">
        <v>8336</v>
      </c>
      <c r="R1585" t="s">
        <v>8343</v>
      </c>
      <c r="S1585" s="10">
        <f t="shared" si="133"/>
        <v>41877.904988425929</v>
      </c>
      <c r="T1585" s="9">
        <f t="shared" si="134"/>
        <v>41907.904988425929</v>
      </c>
      <c r="U1585">
        <f t="shared" si="135"/>
        <v>2014</v>
      </c>
    </row>
    <row r="1586" spans="1:21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31"/>
        <v>0</v>
      </c>
      <c r="P1586" t="str">
        <f t="shared" si="132"/>
        <v>no backers</v>
      </c>
      <c r="Q1586" s="12" t="s">
        <v>8336</v>
      </c>
      <c r="R1586" t="s">
        <v>8343</v>
      </c>
      <c r="S1586" s="10">
        <f t="shared" si="133"/>
        <v>41779.649317129632</v>
      </c>
      <c r="T1586" s="9">
        <f t="shared" si="134"/>
        <v>41789.649317129632</v>
      </c>
      <c r="U1586">
        <f t="shared" si="135"/>
        <v>2014</v>
      </c>
    </row>
    <row r="1587" spans="1:21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31"/>
        <v>79</v>
      </c>
      <c r="P1587">
        <f t="shared" si="132"/>
        <v>131.66669999999999</v>
      </c>
      <c r="Q1587" s="12" t="s">
        <v>8336</v>
      </c>
      <c r="R1587" t="s">
        <v>8343</v>
      </c>
      <c r="S1587" s="10">
        <f t="shared" si="133"/>
        <v>42707.895462962959</v>
      </c>
      <c r="T1587" s="9">
        <f t="shared" si="134"/>
        <v>42729.458333333328</v>
      </c>
      <c r="U1587">
        <f t="shared" si="135"/>
        <v>2016</v>
      </c>
    </row>
    <row r="1588" spans="1:21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31"/>
        <v>0</v>
      </c>
      <c r="P1588" t="str">
        <f t="shared" si="132"/>
        <v>no backers</v>
      </c>
      <c r="Q1588" s="12" t="s">
        <v>8336</v>
      </c>
      <c r="R1588" t="s">
        <v>8343</v>
      </c>
      <c r="S1588" s="10">
        <f t="shared" si="133"/>
        <v>42069.104421296302</v>
      </c>
      <c r="T1588" s="9">
        <f t="shared" si="134"/>
        <v>42099.062754629631</v>
      </c>
      <c r="U1588">
        <f t="shared" si="135"/>
        <v>2015</v>
      </c>
    </row>
    <row r="1589" spans="1:21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31"/>
        <v>0</v>
      </c>
      <c r="P1589">
        <f t="shared" si="132"/>
        <v>1</v>
      </c>
      <c r="Q1589" s="12" t="s">
        <v>8336</v>
      </c>
      <c r="R1589" t="s">
        <v>8343</v>
      </c>
      <c r="S1589" s="10">
        <f t="shared" si="133"/>
        <v>41956.950983796298</v>
      </c>
      <c r="T1589" s="9">
        <f t="shared" si="134"/>
        <v>41986.950983796298</v>
      </c>
      <c r="U1589">
        <f t="shared" si="135"/>
        <v>2014</v>
      </c>
    </row>
    <row r="1590" spans="1:21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31"/>
        <v>0</v>
      </c>
      <c r="P1590" t="str">
        <f t="shared" si="132"/>
        <v>no backers</v>
      </c>
      <c r="Q1590" s="12" t="s">
        <v>8336</v>
      </c>
      <c r="R1590" t="s">
        <v>8343</v>
      </c>
      <c r="S1590" s="10">
        <f t="shared" si="133"/>
        <v>42005.24998842593</v>
      </c>
      <c r="T1590" s="9">
        <f t="shared" si="134"/>
        <v>42035.841666666667</v>
      </c>
      <c r="U1590">
        <f t="shared" si="135"/>
        <v>2015</v>
      </c>
    </row>
    <row r="1591" spans="1:21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31"/>
        <v>0</v>
      </c>
      <c r="P1591" t="str">
        <f t="shared" si="132"/>
        <v>no backers</v>
      </c>
      <c r="Q1591" s="12" t="s">
        <v>8336</v>
      </c>
      <c r="R1591" t="s">
        <v>8343</v>
      </c>
      <c r="S1591" s="10">
        <f t="shared" si="133"/>
        <v>42256.984791666662</v>
      </c>
      <c r="T1591" s="9">
        <f t="shared" si="134"/>
        <v>42286.984791666662</v>
      </c>
      <c r="U1591">
        <f t="shared" si="135"/>
        <v>2015</v>
      </c>
    </row>
    <row r="1592" spans="1:21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31"/>
        <v>2</v>
      </c>
      <c r="P1592">
        <f t="shared" si="132"/>
        <v>510</v>
      </c>
      <c r="Q1592" s="12" t="s">
        <v>8336</v>
      </c>
      <c r="R1592" t="s">
        <v>8343</v>
      </c>
      <c r="S1592" s="10">
        <f t="shared" si="133"/>
        <v>42240.857222222221</v>
      </c>
      <c r="T1592" s="9">
        <f t="shared" si="134"/>
        <v>42270.857222222221</v>
      </c>
      <c r="U1592">
        <f t="shared" si="135"/>
        <v>2015</v>
      </c>
    </row>
    <row r="1593" spans="1:21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31"/>
        <v>29</v>
      </c>
      <c r="P1593">
        <f t="shared" si="132"/>
        <v>44.478299999999997</v>
      </c>
      <c r="Q1593" s="12" t="s">
        <v>8336</v>
      </c>
      <c r="R1593" t="s">
        <v>8343</v>
      </c>
      <c r="S1593" s="10">
        <f t="shared" si="133"/>
        <v>42433.726168981477</v>
      </c>
      <c r="T1593" s="9">
        <f t="shared" si="134"/>
        <v>42463.68450231482</v>
      </c>
      <c r="U1593">
        <f t="shared" si="135"/>
        <v>2016</v>
      </c>
    </row>
    <row r="1594" spans="1:21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31"/>
        <v>0</v>
      </c>
      <c r="P1594" t="str">
        <f t="shared" si="132"/>
        <v>no backers</v>
      </c>
      <c r="Q1594" s="12" t="s">
        <v>8336</v>
      </c>
      <c r="R1594" t="s">
        <v>8343</v>
      </c>
      <c r="S1594" s="10">
        <f t="shared" si="133"/>
        <v>42046.072743055556</v>
      </c>
      <c r="T1594" s="9">
        <f t="shared" si="134"/>
        <v>42091.031076388885</v>
      </c>
      <c r="U1594">
        <f t="shared" si="135"/>
        <v>2015</v>
      </c>
    </row>
    <row r="1595" spans="1:21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31"/>
        <v>0</v>
      </c>
      <c r="P1595">
        <f t="shared" si="132"/>
        <v>1</v>
      </c>
      <c r="Q1595" s="12" t="s">
        <v>8336</v>
      </c>
      <c r="R1595" t="s">
        <v>8343</v>
      </c>
      <c r="S1595" s="10">
        <f t="shared" si="133"/>
        <v>42033.845543981486</v>
      </c>
      <c r="T1595" s="9">
        <f t="shared" si="134"/>
        <v>42063.845543981486</v>
      </c>
      <c r="U1595">
        <f t="shared" si="135"/>
        <v>2015</v>
      </c>
    </row>
    <row r="1596" spans="1:21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31"/>
        <v>21</v>
      </c>
      <c r="P1596">
        <f t="shared" si="132"/>
        <v>20.5</v>
      </c>
      <c r="Q1596" s="12" t="s">
        <v>8336</v>
      </c>
      <c r="R1596" t="s">
        <v>8343</v>
      </c>
      <c r="S1596" s="10">
        <f t="shared" si="133"/>
        <v>42445.712754629625</v>
      </c>
      <c r="T1596" s="9">
        <f t="shared" si="134"/>
        <v>42505.681249999994</v>
      </c>
      <c r="U1596">
        <f t="shared" si="135"/>
        <v>2016</v>
      </c>
    </row>
    <row r="1597" spans="1:21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31"/>
        <v>0</v>
      </c>
      <c r="P1597">
        <f t="shared" si="132"/>
        <v>40</v>
      </c>
      <c r="Q1597" s="12" t="s">
        <v>8336</v>
      </c>
      <c r="R1597" t="s">
        <v>8343</v>
      </c>
      <c r="S1597" s="10">
        <f t="shared" si="133"/>
        <v>41780.050092592595</v>
      </c>
      <c r="T1597" s="9">
        <f t="shared" si="134"/>
        <v>41808.842361111114</v>
      </c>
      <c r="U1597">
        <f t="shared" si="135"/>
        <v>2014</v>
      </c>
    </row>
    <row r="1598" spans="1:21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31"/>
        <v>2</v>
      </c>
      <c r="P1598">
        <f t="shared" si="132"/>
        <v>25</v>
      </c>
      <c r="Q1598" s="12" t="s">
        <v>8336</v>
      </c>
      <c r="R1598" t="s">
        <v>8343</v>
      </c>
      <c r="S1598" s="10">
        <f t="shared" si="133"/>
        <v>41941.430196759262</v>
      </c>
      <c r="T1598" s="9">
        <f t="shared" si="134"/>
        <v>41986.471863425926</v>
      </c>
      <c r="U1598">
        <f t="shared" si="135"/>
        <v>2014</v>
      </c>
    </row>
    <row r="1599" spans="1:21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31"/>
        <v>0</v>
      </c>
      <c r="P1599" t="str">
        <f t="shared" si="132"/>
        <v>no backers</v>
      </c>
      <c r="Q1599" s="12" t="s">
        <v>8336</v>
      </c>
      <c r="R1599" t="s">
        <v>8343</v>
      </c>
      <c r="S1599" s="10">
        <f t="shared" si="133"/>
        <v>42603.354131944448</v>
      </c>
      <c r="T1599" s="9">
        <f t="shared" si="134"/>
        <v>42633.354131944448</v>
      </c>
      <c r="U1599">
        <f t="shared" si="135"/>
        <v>2016</v>
      </c>
    </row>
    <row r="1600" spans="1:21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31"/>
        <v>0</v>
      </c>
      <c r="P1600">
        <f t="shared" si="132"/>
        <v>1</v>
      </c>
      <c r="Q1600" s="12" t="s">
        <v>8336</v>
      </c>
      <c r="R1600" t="s">
        <v>8343</v>
      </c>
      <c r="S1600" s="10">
        <f t="shared" si="133"/>
        <v>42151.667337962965</v>
      </c>
      <c r="T1600" s="9">
        <f t="shared" si="134"/>
        <v>42211.667337962965</v>
      </c>
      <c r="U1600">
        <f t="shared" si="135"/>
        <v>2015</v>
      </c>
    </row>
    <row r="1601" spans="1:21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31"/>
        <v>0</v>
      </c>
      <c r="P1601" t="str">
        <f t="shared" si="132"/>
        <v>no backers</v>
      </c>
      <c r="Q1601" s="12" t="s">
        <v>8336</v>
      </c>
      <c r="R1601" t="s">
        <v>8343</v>
      </c>
      <c r="S1601" s="10">
        <f t="shared" si="133"/>
        <v>42438.53907407407</v>
      </c>
      <c r="T1601" s="9">
        <f t="shared" si="134"/>
        <v>42468.497407407413</v>
      </c>
      <c r="U1601">
        <f t="shared" si="135"/>
        <v>2016</v>
      </c>
    </row>
    <row r="1602" spans="1:21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31"/>
        <v>7</v>
      </c>
      <c r="P1602">
        <f t="shared" si="132"/>
        <v>40.777799999999999</v>
      </c>
      <c r="Q1602" s="12" t="s">
        <v>8336</v>
      </c>
      <c r="R1602" t="s">
        <v>8343</v>
      </c>
      <c r="S1602" s="10">
        <f t="shared" si="133"/>
        <v>41791.057314814818</v>
      </c>
      <c r="T1602" s="9">
        <f t="shared" si="134"/>
        <v>41835.21597222222</v>
      </c>
      <c r="U1602">
        <f t="shared" si="135"/>
        <v>2014</v>
      </c>
    </row>
    <row r="1603" spans="1:21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36">ROUND(E1603/D1603*100,0)</f>
        <v>108</v>
      </c>
      <c r="P1603">
        <f t="shared" ref="P1603:P1666" si="137">IFERROR(ROUND(E1603/L1603,4),"no backers")</f>
        <v>48.325499999999998</v>
      </c>
      <c r="Q1603" s="12" t="s">
        <v>8323</v>
      </c>
      <c r="R1603" t="s">
        <v>8324</v>
      </c>
      <c r="S1603" s="10">
        <f t="shared" ref="S1603:S1666" si="138">(((J1603/60)/60)/24)+DATE(1970,1,1)</f>
        <v>40638.092974537038</v>
      </c>
      <c r="T1603" s="9">
        <f t="shared" ref="T1603:T1666" si="139">(((I1603/60)/60)/24)+DATE(1970,1,1)</f>
        <v>40668.092974537038</v>
      </c>
      <c r="U1603">
        <f t="shared" ref="U1603:U1666" si="140">YEAR(S1603)</f>
        <v>2011</v>
      </c>
    </row>
    <row r="1604" spans="1:21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36"/>
        <v>100</v>
      </c>
      <c r="P1604">
        <f t="shared" si="137"/>
        <v>46.953099999999999</v>
      </c>
      <c r="Q1604" s="12" t="s">
        <v>8323</v>
      </c>
      <c r="R1604" t="s">
        <v>8324</v>
      </c>
      <c r="S1604" s="10">
        <f t="shared" si="138"/>
        <v>40788.297650462962</v>
      </c>
      <c r="T1604" s="9">
        <f t="shared" si="139"/>
        <v>40830.958333333336</v>
      </c>
      <c r="U1604">
        <f t="shared" si="140"/>
        <v>2011</v>
      </c>
    </row>
    <row r="1605" spans="1:21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36"/>
        <v>100</v>
      </c>
      <c r="P1605">
        <f t="shared" si="137"/>
        <v>66.688699999999997</v>
      </c>
      <c r="Q1605" s="12" t="s">
        <v>8323</v>
      </c>
      <c r="R1605" t="s">
        <v>8324</v>
      </c>
      <c r="S1605" s="10">
        <f t="shared" si="138"/>
        <v>40876.169664351852</v>
      </c>
      <c r="T1605" s="9">
        <f t="shared" si="139"/>
        <v>40936.169664351852</v>
      </c>
      <c r="U1605">
        <f t="shared" si="140"/>
        <v>2011</v>
      </c>
    </row>
    <row r="1606" spans="1:21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36"/>
        <v>122</v>
      </c>
      <c r="P1606">
        <f t="shared" si="137"/>
        <v>48.8429</v>
      </c>
      <c r="Q1606" s="12" t="s">
        <v>8323</v>
      </c>
      <c r="R1606" t="s">
        <v>8324</v>
      </c>
      <c r="S1606" s="10">
        <f t="shared" si="138"/>
        <v>40945.845312500001</v>
      </c>
      <c r="T1606" s="9">
        <f t="shared" si="139"/>
        <v>40985.80364583333</v>
      </c>
      <c r="U1606">
        <f t="shared" si="140"/>
        <v>2012</v>
      </c>
    </row>
    <row r="1607" spans="1:21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36"/>
        <v>101</v>
      </c>
      <c r="P1607">
        <f t="shared" si="137"/>
        <v>137.3091</v>
      </c>
      <c r="Q1607" s="12" t="s">
        <v>8323</v>
      </c>
      <c r="R1607" t="s">
        <v>8324</v>
      </c>
      <c r="S1607" s="10">
        <f t="shared" si="138"/>
        <v>40747.012881944444</v>
      </c>
      <c r="T1607" s="9">
        <f t="shared" si="139"/>
        <v>40756.291666666664</v>
      </c>
      <c r="U1607">
        <f t="shared" si="140"/>
        <v>2011</v>
      </c>
    </row>
    <row r="1608" spans="1:21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36"/>
        <v>101</v>
      </c>
      <c r="P1608">
        <f t="shared" si="137"/>
        <v>87.829700000000003</v>
      </c>
      <c r="Q1608" s="12" t="s">
        <v>8323</v>
      </c>
      <c r="R1608" t="s">
        <v>8324</v>
      </c>
      <c r="S1608" s="10">
        <f t="shared" si="138"/>
        <v>40536.111550925925</v>
      </c>
      <c r="T1608" s="9">
        <f t="shared" si="139"/>
        <v>40626.069884259261</v>
      </c>
      <c r="U1608">
        <f t="shared" si="140"/>
        <v>2010</v>
      </c>
    </row>
    <row r="1609" spans="1:21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36"/>
        <v>145</v>
      </c>
      <c r="P1609">
        <f t="shared" si="137"/>
        <v>70.785399999999996</v>
      </c>
      <c r="Q1609" s="12" t="s">
        <v>8323</v>
      </c>
      <c r="R1609" t="s">
        <v>8324</v>
      </c>
      <c r="S1609" s="10">
        <f t="shared" si="138"/>
        <v>41053.80846064815</v>
      </c>
      <c r="T1609" s="9">
        <f t="shared" si="139"/>
        <v>41074.80846064815</v>
      </c>
      <c r="U1609">
        <f t="shared" si="140"/>
        <v>2012</v>
      </c>
    </row>
    <row r="1610" spans="1:21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36"/>
        <v>101</v>
      </c>
      <c r="P1610">
        <f t="shared" si="137"/>
        <v>52.826099999999997</v>
      </c>
      <c r="Q1610" s="12" t="s">
        <v>8323</v>
      </c>
      <c r="R1610" t="s">
        <v>8324</v>
      </c>
      <c r="S1610" s="10">
        <f t="shared" si="138"/>
        <v>41607.83085648148</v>
      </c>
      <c r="T1610" s="9">
        <f t="shared" si="139"/>
        <v>41640.226388888892</v>
      </c>
      <c r="U1610">
        <f t="shared" si="140"/>
        <v>2013</v>
      </c>
    </row>
    <row r="1611" spans="1:21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36"/>
        <v>118</v>
      </c>
      <c r="P1611">
        <f t="shared" si="137"/>
        <v>443.75</v>
      </c>
      <c r="Q1611" s="12" t="s">
        <v>8323</v>
      </c>
      <c r="R1611" t="s">
        <v>8324</v>
      </c>
      <c r="S1611" s="10">
        <f t="shared" si="138"/>
        <v>40796.001261574071</v>
      </c>
      <c r="T1611" s="9">
        <f t="shared" si="139"/>
        <v>40849.333333333336</v>
      </c>
      <c r="U1611">
        <f t="shared" si="140"/>
        <v>2011</v>
      </c>
    </row>
    <row r="1612" spans="1:21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36"/>
        <v>272</v>
      </c>
      <c r="P1612">
        <f t="shared" si="137"/>
        <v>48.544600000000003</v>
      </c>
      <c r="Q1612" s="12" t="s">
        <v>8323</v>
      </c>
      <c r="R1612" t="s">
        <v>8324</v>
      </c>
      <c r="S1612" s="10">
        <f t="shared" si="138"/>
        <v>41228.924884259257</v>
      </c>
      <c r="T1612" s="9">
        <f t="shared" si="139"/>
        <v>41258.924884259257</v>
      </c>
      <c r="U1612">
        <f t="shared" si="140"/>
        <v>2012</v>
      </c>
    </row>
    <row r="1613" spans="1:21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36"/>
        <v>125</v>
      </c>
      <c r="P1613">
        <f t="shared" si="137"/>
        <v>37.074100000000001</v>
      </c>
      <c r="Q1613" s="12" t="s">
        <v>8323</v>
      </c>
      <c r="R1613" t="s">
        <v>8324</v>
      </c>
      <c r="S1613" s="10">
        <f t="shared" si="138"/>
        <v>41409.00037037037</v>
      </c>
      <c r="T1613" s="9">
        <f t="shared" si="139"/>
        <v>41430.00037037037</v>
      </c>
      <c r="U1613">
        <f t="shared" si="140"/>
        <v>2013</v>
      </c>
    </row>
    <row r="1614" spans="1:21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36"/>
        <v>110</v>
      </c>
      <c r="P1614">
        <f t="shared" si="137"/>
        <v>50</v>
      </c>
      <c r="Q1614" s="12" t="s">
        <v>8323</v>
      </c>
      <c r="R1614" t="s">
        <v>8324</v>
      </c>
      <c r="S1614" s="10">
        <f t="shared" si="138"/>
        <v>41246.874814814815</v>
      </c>
      <c r="T1614" s="9">
        <f t="shared" si="139"/>
        <v>41276.874814814815</v>
      </c>
      <c r="U1614">
        <f t="shared" si="140"/>
        <v>2012</v>
      </c>
    </row>
    <row r="1615" spans="1:21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36"/>
        <v>102</v>
      </c>
      <c r="P1615">
        <f t="shared" si="137"/>
        <v>39.038499999999999</v>
      </c>
      <c r="Q1615" s="12" t="s">
        <v>8323</v>
      </c>
      <c r="R1615" t="s">
        <v>8324</v>
      </c>
      <c r="S1615" s="10">
        <f t="shared" si="138"/>
        <v>41082.069467592592</v>
      </c>
      <c r="T1615" s="9">
        <f t="shared" si="139"/>
        <v>41112.069467592592</v>
      </c>
      <c r="U1615">
        <f t="shared" si="140"/>
        <v>2012</v>
      </c>
    </row>
    <row r="1616" spans="1:21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36"/>
        <v>103</v>
      </c>
      <c r="P1616">
        <f t="shared" si="137"/>
        <v>66.688299999999998</v>
      </c>
      <c r="Q1616" s="12" t="s">
        <v>8323</v>
      </c>
      <c r="R1616" t="s">
        <v>8324</v>
      </c>
      <c r="S1616" s="10">
        <f t="shared" si="138"/>
        <v>41794.981122685182</v>
      </c>
      <c r="T1616" s="9">
        <f t="shared" si="139"/>
        <v>41854.708333333336</v>
      </c>
      <c r="U1616">
        <f t="shared" si="140"/>
        <v>2014</v>
      </c>
    </row>
    <row r="1617" spans="1:21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36"/>
        <v>114</v>
      </c>
      <c r="P1617">
        <f t="shared" si="137"/>
        <v>67.132400000000004</v>
      </c>
      <c r="Q1617" s="12" t="s">
        <v>8323</v>
      </c>
      <c r="R1617" t="s">
        <v>8324</v>
      </c>
      <c r="S1617" s="10">
        <f t="shared" si="138"/>
        <v>40845.050879629627</v>
      </c>
      <c r="T1617" s="9">
        <f t="shared" si="139"/>
        <v>40890.092546296299</v>
      </c>
      <c r="U1617">
        <f t="shared" si="140"/>
        <v>2011</v>
      </c>
    </row>
    <row r="1618" spans="1:21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36"/>
        <v>104</v>
      </c>
      <c r="P1618">
        <f t="shared" si="137"/>
        <v>66.369399999999999</v>
      </c>
      <c r="Q1618" s="12" t="s">
        <v>8323</v>
      </c>
      <c r="R1618" t="s">
        <v>8324</v>
      </c>
      <c r="S1618" s="10">
        <f t="shared" si="138"/>
        <v>41194.715520833335</v>
      </c>
      <c r="T1618" s="9">
        <f t="shared" si="139"/>
        <v>41235.916666666664</v>
      </c>
      <c r="U1618">
        <f t="shared" si="140"/>
        <v>2012</v>
      </c>
    </row>
    <row r="1619" spans="1:21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36"/>
        <v>146</v>
      </c>
      <c r="P1619">
        <f t="shared" si="137"/>
        <v>64.6203</v>
      </c>
      <c r="Q1619" s="12" t="s">
        <v>8323</v>
      </c>
      <c r="R1619" t="s">
        <v>8324</v>
      </c>
      <c r="S1619" s="10">
        <f t="shared" si="138"/>
        <v>41546.664212962962</v>
      </c>
      <c r="T1619" s="9">
        <f t="shared" si="139"/>
        <v>41579.791666666664</v>
      </c>
      <c r="U1619">
        <f t="shared" si="140"/>
        <v>2013</v>
      </c>
    </row>
    <row r="1620" spans="1:21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36"/>
        <v>105</v>
      </c>
      <c r="P1620">
        <f t="shared" si="137"/>
        <v>58.370399999999997</v>
      </c>
      <c r="Q1620" s="12" t="s">
        <v>8323</v>
      </c>
      <c r="R1620" t="s">
        <v>8324</v>
      </c>
      <c r="S1620" s="10">
        <f t="shared" si="138"/>
        <v>41301.654340277775</v>
      </c>
      <c r="T1620" s="9">
        <f t="shared" si="139"/>
        <v>41341.654340277775</v>
      </c>
      <c r="U1620">
        <f t="shared" si="140"/>
        <v>2013</v>
      </c>
    </row>
    <row r="1621" spans="1:21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36"/>
        <v>133</v>
      </c>
      <c r="P1621">
        <f t="shared" si="137"/>
        <v>86.956500000000005</v>
      </c>
      <c r="Q1621" s="12" t="s">
        <v>8323</v>
      </c>
      <c r="R1621" t="s">
        <v>8324</v>
      </c>
      <c r="S1621" s="10">
        <f t="shared" si="138"/>
        <v>41876.18618055556</v>
      </c>
      <c r="T1621" s="9">
        <f t="shared" si="139"/>
        <v>41897.18618055556</v>
      </c>
      <c r="U1621">
        <f t="shared" si="140"/>
        <v>2014</v>
      </c>
    </row>
    <row r="1622" spans="1:21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36"/>
        <v>113</v>
      </c>
      <c r="P1622">
        <f t="shared" si="137"/>
        <v>66.470600000000005</v>
      </c>
      <c r="Q1622" s="12" t="s">
        <v>8323</v>
      </c>
      <c r="R1622" t="s">
        <v>8324</v>
      </c>
      <c r="S1622" s="10">
        <f t="shared" si="138"/>
        <v>41321.339583333334</v>
      </c>
      <c r="T1622" s="9">
        <f t="shared" si="139"/>
        <v>41328.339583333334</v>
      </c>
      <c r="U1622">
        <f t="shared" si="140"/>
        <v>2013</v>
      </c>
    </row>
    <row r="1623" spans="1:21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36"/>
        <v>121</v>
      </c>
      <c r="P1623">
        <f t="shared" si="137"/>
        <v>163.78380000000001</v>
      </c>
      <c r="Q1623" s="12" t="s">
        <v>8323</v>
      </c>
      <c r="R1623" t="s">
        <v>8324</v>
      </c>
      <c r="S1623" s="10">
        <f t="shared" si="138"/>
        <v>41003.60665509259</v>
      </c>
      <c r="T1623" s="9">
        <f t="shared" si="139"/>
        <v>41057.165972222225</v>
      </c>
      <c r="U1623">
        <f t="shared" si="140"/>
        <v>2012</v>
      </c>
    </row>
    <row r="1624" spans="1:21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36"/>
        <v>102</v>
      </c>
      <c r="P1624">
        <f t="shared" si="137"/>
        <v>107.9846</v>
      </c>
      <c r="Q1624" s="12" t="s">
        <v>8323</v>
      </c>
      <c r="R1624" t="s">
        <v>8324</v>
      </c>
      <c r="S1624" s="10">
        <f t="shared" si="138"/>
        <v>41950.29483796296</v>
      </c>
      <c r="T1624" s="9">
        <f t="shared" si="139"/>
        <v>41990.332638888889</v>
      </c>
      <c r="U1624">
        <f t="shared" si="140"/>
        <v>2014</v>
      </c>
    </row>
    <row r="1625" spans="1:21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36"/>
        <v>101</v>
      </c>
      <c r="P1625">
        <f t="shared" si="137"/>
        <v>42.1111</v>
      </c>
      <c r="Q1625" s="12" t="s">
        <v>8323</v>
      </c>
      <c r="R1625" t="s">
        <v>8324</v>
      </c>
      <c r="S1625" s="10">
        <f t="shared" si="138"/>
        <v>41453.688530092593</v>
      </c>
      <c r="T1625" s="9">
        <f t="shared" si="139"/>
        <v>41513.688530092593</v>
      </c>
      <c r="U1625">
        <f t="shared" si="140"/>
        <v>2013</v>
      </c>
    </row>
    <row r="1626" spans="1:21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36"/>
        <v>118</v>
      </c>
      <c r="P1626">
        <f t="shared" si="137"/>
        <v>47.2</v>
      </c>
      <c r="Q1626" s="12" t="s">
        <v>8323</v>
      </c>
      <c r="R1626" t="s">
        <v>8324</v>
      </c>
      <c r="S1626" s="10">
        <f t="shared" si="138"/>
        <v>41243.367303240739</v>
      </c>
      <c r="T1626" s="9">
        <f t="shared" si="139"/>
        <v>41283.367303240739</v>
      </c>
      <c r="U1626">
        <f t="shared" si="140"/>
        <v>2012</v>
      </c>
    </row>
    <row r="1627" spans="1:21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36"/>
        <v>155</v>
      </c>
      <c r="P1627">
        <f t="shared" si="137"/>
        <v>112.0192</v>
      </c>
      <c r="Q1627" s="12" t="s">
        <v>8323</v>
      </c>
      <c r="R1627" t="s">
        <v>8324</v>
      </c>
      <c r="S1627" s="10">
        <f t="shared" si="138"/>
        <v>41135.699687500004</v>
      </c>
      <c r="T1627" s="9">
        <f t="shared" si="139"/>
        <v>41163.699687500004</v>
      </c>
      <c r="U1627">
        <f t="shared" si="140"/>
        <v>2012</v>
      </c>
    </row>
    <row r="1628" spans="1:21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36"/>
        <v>101</v>
      </c>
      <c r="P1628">
        <f t="shared" si="137"/>
        <v>74.953699999999998</v>
      </c>
      <c r="Q1628" s="12" t="s">
        <v>8323</v>
      </c>
      <c r="R1628" t="s">
        <v>8324</v>
      </c>
      <c r="S1628" s="10">
        <f t="shared" si="138"/>
        <v>41579.847997685189</v>
      </c>
      <c r="T1628" s="9">
        <f t="shared" si="139"/>
        <v>41609.889664351853</v>
      </c>
      <c r="U1628">
        <f t="shared" si="140"/>
        <v>2013</v>
      </c>
    </row>
    <row r="1629" spans="1:21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36"/>
        <v>117</v>
      </c>
      <c r="P1629">
        <f t="shared" si="137"/>
        <v>61.578899999999997</v>
      </c>
      <c r="Q1629" s="12" t="s">
        <v>8323</v>
      </c>
      <c r="R1629" t="s">
        <v>8324</v>
      </c>
      <c r="S1629" s="10">
        <f t="shared" si="138"/>
        <v>41205.707048611112</v>
      </c>
      <c r="T1629" s="9">
        <f t="shared" si="139"/>
        <v>41239.207638888889</v>
      </c>
      <c r="U1629">
        <f t="shared" si="140"/>
        <v>2012</v>
      </c>
    </row>
    <row r="1630" spans="1:21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36"/>
        <v>101</v>
      </c>
      <c r="P1630">
        <f t="shared" si="137"/>
        <v>45.875</v>
      </c>
      <c r="Q1630" s="12" t="s">
        <v>8323</v>
      </c>
      <c r="R1630" t="s">
        <v>8324</v>
      </c>
      <c r="S1630" s="10">
        <f t="shared" si="138"/>
        <v>41774.737060185187</v>
      </c>
      <c r="T1630" s="9">
        <f t="shared" si="139"/>
        <v>41807.737060185187</v>
      </c>
      <c r="U1630">
        <f t="shared" si="140"/>
        <v>2014</v>
      </c>
    </row>
    <row r="1631" spans="1:21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36"/>
        <v>104</v>
      </c>
      <c r="P1631">
        <f t="shared" si="137"/>
        <v>75.853700000000003</v>
      </c>
      <c r="Q1631" s="12" t="s">
        <v>8323</v>
      </c>
      <c r="R1631" t="s">
        <v>8324</v>
      </c>
      <c r="S1631" s="10">
        <f t="shared" si="138"/>
        <v>41645.867280092592</v>
      </c>
      <c r="T1631" s="9">
        <f t="shared" si="139"/>
        <v>41690.867280092592</v>
      </c>
      <c r="U1631">
        <f t="shared" si="140"/>
        <v>2014</v>
      </c>
    </row>
    <row r="1632" spans="1:21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36"/>
        <v>265</v>
      </c>
      <c r="P1632">
        <f t="shared" si="137"/>
        <v>84.206299999999999</v>
      </c>
      <c r="Q1632" s="12" t="s">
        <v>8323</v>
      </c>
      <c r="R1632" t="s">
        <v>8324</v>
      </c>
      <c r="S1632" s="10">
        <f t="shared" si="138"/>
        <v>40939.837673611109</v>
      </c>
      <c r="T1632" s="9">
        <f t="shared" si="139"/>
        <v>40970.290972222225</v>
      </c>
      <c r="U1632">
        <f t="shared" si="140"/>
        <v>2012</v>
      </c>
    </row>
    <row r="1633" spans="1:21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36"/>
        <v>156</v>
      </c>
      <c r="P1633">
        <f t="shared" si="137"/>
        <v>117.2256</v>
      </c>
      <c r="Q1633" s="12" t="s">
        <v>8323</v>
      </c>
      <c r="R1633" t="s">
        <v>8324</v>
      </c>
      <c r="S1633" s="10">
        <f t="shared" si="138"/>
        <v>41164.859502314815</v>
      </c>
      <c r="T1633" s="9">
        <f t="shared" si="139"/>
        <v>41194.859502314815</v>
      </c>
      <c r="U1633">
        <f t="shared" si="140"/>
        <v>2012</v>
      </c>
    </row>
    <row r="1634" spans="1:21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36"/>
        <v>102</v>
      </c>
      <c r="P1634">
        <f t="shared" si="137"/>
        <v>86.489400000000003</v>
      </c>
      <c r="Q1634" s="12" t="s">
        <v>8323</v>
      </c>
      <c r="R1634" t="s">
        <v>8324</v>
      </c>
      <c r="S1634" s="10">
        <f t="shared" si="138"/>
        <v>40750.340902777774</v>
      </c>
      <c r="T1634" s="9">
        <f t="shared" si="139"/>
        <v>40810.340902777774</v>
      </c>
      <c r="U1634">
        <f t="shared" si="140"/>
        <v>2011</v>
      </c>
    </row>
    <row r="1635" spans="1:21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36"/>
        <v>100</v>
      </c>
      <c r="P1635">
        <f t="shared" si="137"/>
        <v>172.41380000000001</v>
      </c>
      <c r="Q1635" s="12" t="s">
        <v>8323</v>
      </c>
      <c r="R1635" t="s">
        <v>8324</v>
      </c>
      <c r="S1635" s="10">
        <f t="shared" si="138"/>
        <v>40896.883750000001</v>
      </c>
      <c r="T1635" s="9">
        <f t="shared" si="139"/>
        <v>40924.208333333336</v>
      </c>
      <c r="U1635">
        <f t="shared" si="140"/>
        <v>2011</v>
      </c>
    </row>
    <row r="1636" spans="1:21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36"/>
        <v>101</v>
      </c>
      <c r="P1636">
        <f t="shared" si="137"/>
        <v>62.8125</v>
      </c>
      <c r="Q1636" s="12" t="s">
        <v>8323</v>
      </c>
      <c r="R1636" t="s">
        <v>8324</v>
      </c>
      <c r="S1636" s="10">
        <f t="shared" si="138"/>
        <v>40658.189826388887</v>
      </c>
      <c r="T1636" s="9">
        <f t="shared" si="139"/>
        <v>40696.249305555553</v>
      </c>
      <c r="U1636">
        <f t="shared" si="140"/>
        <v>2011</v>
      </c>
    </row>
    <row r="1637" spans="1:21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36"/>
        <v>125</v>
      </c>
      <c r="P1637">
        <f t="shared" si="137"/>
        <v>67.729699999999994</v>
      </c>
      <c r="Q1637" s="12" t="s">
        <v>8323</v>
      </c>
      <c r="R1637" t="s">
        <v>8324</v>
      </c>
      <c r="S1637" s="10">
        <f t="shared" si="138"/>
        <v>42502.868761574078</v>
      </c>
      <c r="T1637" s="9">
        <f t="shared" si="139"/>
        <v>42562.868761574078</v>
      </c>
      <c r="U1637">
        <f t="shared" si="140"/>
        <v>2016</v>
      </c>
    </row>
    <row r="1638" spans="1:21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36"/>
        <v>104</v>
      </c>
      <c r="P1638">
        <f t="shared" si="137"/>
        <v>53.563200000000002</v>
      </c>
      <c r="Q1638" s="12" t="s">
        <v>8323</v>
      </c>
      <c r="R1638" t="s">
        <v>8324</v>
      </c>
      <c r="S1638" s="10">
        <f t="shared" si="138"/>
        <v>40663.08666666667</v>
      </c>
      <c r="T1638" s="9">
        <f t="shared" si="139"/>
        <v>40706.166666666664</v>
      </c>
      <c r="U1638">
        <f t="shared" si="140"/>
        <v>2011</v>
      </c>
    </row>
    <row r="1639" spans="1:21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36"/>
        <v>104</v>
      </c>
      <c r="P1639">
        <f t="shared" si="137"/>
        <v>34.6</v>
      </c>
      <c r="Q1639" s="12" t="s">
        <v>8323</v>
      </c>
      <c r="R1639" t="s">
        <v>8324</v>
      </c>
      <c r="S1639" s="10">
        <f t="shared" si="138"/>
        <v>40122.751620370371</v>
      </c>
      <c r="T1639" s="9">
        <f t="shared" si="139"/>
        <v>40178.98541666667</v>
      </c>
      <c r="U1639">
        <f t="shared" si="140"/>
        <v>2009</v>
      </c>
    </row>
    <row r="1640" spans="1:21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36"/>
        <v>105</v>
      </c>
      <c r="P1640">
        <f t="shared" si="137"/>
        <v>38.8889</v>
      </c>
      <c r="Q1640" s="12" t="s">
        <v>8323</v>
      </c>
      <c r="R1640" t="s">
        <v>8324</v>
      </c>
      <c r="S1640" s="10">
        <f t="shared" si="138"/>
        <v>41288.68712962963</v>
      </c>
      <c r="T1640" s="9">
        <f t="shared" si="139"/>
        <v>41333.892361111109</v>
      </c>
      <c r="U1640">
        <f t="shared" si="140"/>
        <v>2013</v>
      </c>
    </row>
    <row r="1641" spans="1:21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36"/>
        <v>100</v>
      </c>
      <c r="P1641">
        <f t="shared" si="137"/>
        <v>94.736800000000002</v>
      </c>
      <c r="Q1641" s="12" t="s">
        <v>8323</v>
      </c>
      <c r="R1641" t="s">
        <v>8324</v>
      </c>
      <c r="S1641" s="10">
        <f t="shared" si="138"/>
        <v>40941.652372685188</v>
      </c>
      <c r="T1641" s="9">
        <f t="shared" si="139"/>
        <v>40971.652372685188</v>
      </c>
      <c r="U1641">
        <f t="shared" si="140"/>
        <v>2012</v>
      </c>
    </row>
    <row r="1642" spans="1:21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36"/>
        <v>170</v>
      </c>
      <c r="P1642">
        <f t="shared" si="137"/>
        <v>39.967100000000002</v>
      </c>
      <c r="Q1642" s="12" t="s">
        <v>8323</v>
      </c>
      <c r="R1642" t="s">
        <v>8324</v>
      </c>
      <c r="S1642" s="10">
        <f t="shared" si="138"/>
        <v>40379.23096064815</v>
      </c>
      <c r="T1642" s="9">
        <f t="shared" si="139"/>
        <v>40393.082638888889</v>
      </c>
      <c r="U1642">
        <f t="shared" si="140"/>
        <v>2010</v>
      </c>
    </row>
    <row r="1643" spans="1:21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36"/>
        <v>101</v>
      </c>
      <c r="P1643">
        <f t="shared" si="137"/>
        <v>97.5</v>
      </c>
      <c r="Q1643" s="12" t="s">
        <v>8323</v>
      </c>
      <c r="R1643" t="s">
        <v>8344</v>
      </c>
      <c r="S1643" s="10">
        <f t="shared" si="138"/>
        <v>41962.596574074079</v>
      </c>
      <c r="T1643" s="9">
        <f t="shared" si="139"/>
        <v>41992.596574074079</v>
      </c>
      <c r="U1643">
        <f t="shared" si="140"/>
        <v>2014</v>
      </c>
    </row>
    <row r="1644" spans="1:21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36"/>
        <v>100</v>
      </c>
      <c r="P1644">
        <f t="shared" si="137"/>
        <v>42.857100000000003</v>
      </c>
      <c r="Q1644" s="12" t="s">
        <v>8323</v>
      </c>
      <c r="R1644" t="s">
        <v>8344</v>
      </c>
      <c r="S1644" s="10">
        <f t="shared" si="138"/>
        <v>40688.024618055555</v>
      </c>
      <c r="T1644" s="9">
        <f t="shared" si="139"/>
        <v>40708.024618055555</v>
      </c>
      <c r="U1644">
        <f t="shared" si="140"/>
        <v>2011</v>
      </c>
    </row>
    <row r="1645" spans="1:21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36"/>
        <v>125</v>
      </c>
      <c r="P1645">
        <f t="shared" si="137"/>
        <v>168.51349999999999</v>
      </c>
      <c r="Q1645" s="12" t="s">
        <v>8323</v>
      </c>
      <c r="R1645" t="s">
        <v>8344</v>
      </c>
      <c r="S1645" s="10">
        <f t="shared" si="138"/>
        <v>41146.824212962965</v>
      </c>
      <c r="T1645" s="9">
        <f t="shared" si="139"/>
        <v>41176.824212962965</v>
      </c>
      <c r="U1645">
        <f t="shared" si="140"/>
        <v>2012</v>
      </c>
    </row>
    <row r="1646" spans="1:21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36"/>
        <v>110</v>
      </c>
      <c r="P1646">
        <f t="shared" si="137"/>
        <v>85.546899999999994</v>
      </c>
      <c r="Q1646" s="12" t="s">
        <v>8323</v>
      </c>
      <c r="R1646" t="s">
        <v>8344</v>
      </c>
      <c r="S1646" s="10">
        <f t="shared" si="138"/>
        <v>41175.05972222222</v>
      </c>
      <c r="T1646" s="9">
        <f t="shared" si="139"/>
        <v>41235.101388888892</v>
      </c>
      <c r="U1646">
        <f t="shared" si="140"/>
        <v>2012</v>
      </c>
    </row>
    <row r="1647" spans="1:21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36"/>
        <v>111</v>
      </c>
      <c r="P1647">
        <f t="shared" si="137"/>
        <v>554</v>
      </c>
      <c r="Q1647" s="12" t="s">
        <v>8323</v>
      </c>
      <c r="R1647" t="s">
        <v>8344</v>
      </c>
      <c r="S1647" s="10">
        <f t="shared" si="138"/>
        <v>41521.617361111108</v>
      </c>
      <c r="T1647" s="9">
        <f t="shared" si="139"/>
        <v>41535.617361111108</v>
      </c>
      <c r="U1647">
        <f t="shared" si="140"/>
        <v>2013</v>
      </c>
    </row>
    <row r="1648" spans="1:21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36"/>
        <v>110</v>
      </c>
      <c r="P1648">
        <f t="shared" si="137"/>
        <v>26.554200000000002</v>
      </c>
      <c r="Q1648" s="12" t="s">
        <v>8323</v>
      </c>
      <c r="R1648" t="s">
        <v>8344</v>
      </c>
      <c r="S1648" s="10">
        <f t="shared" si="138"/>
        <v>41833.450266203705</v>
      </c>
      <c r="T1648" s="9">
        <f t="shared" si="139"/>
        <v>41865.757638888892</v>
      </c>
      <c r="U1648">
        <f t="shared" si="140"/>
        <v>2014</v>
      </c>
    </row>
    <row r="1649" spans="1:21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36"/>
        <v>105</v>
      </c>
      <c r="P1649">
        <f t="shared" si="137"/>
        <v>113.8261</v>
      </c>
      <c r="Q1649" s="12" t="s">
        <v>8323</v>
      </c>
      <c r="R1649" t="s">
        <v>8344</v>
      </c>
      <c r="S1649" s="10">
        <f t="shared" si="138"/>
        <v>41039.409456018519</v>
      </c>
      <c r="T1649" s="9">
        <f t="shared" si="139"/>
        <v>41069.409456018519</v>
      </c>
      <c r="U1649">
        <f t="shared" si="140"/>
        <v>2012</v>
      </c>
    </row>
    <row r="1650" spans="1:21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36"/>
        <v>125</v>
      </c>
      <c r="P1650">
        <f t="shared" si="137"/>
        <v>32.011099999999999</v>
      </c>
      <c r="Q1650" s="12" t="s">
        <v>8323</v>
      </c>
      <c r="R1650" t="s">
        <v>8344</v>
      </c>
      <c r="S1650" s="10">
        <f t="shared" si="138"/>
        <v>40592.704652777778</v>
      </c>
      <c r="T1650" s="9">
        <f t="shared" si="139"/>
        <v>40622.662986111114</v>
      </c>
      <c r="U1650">
        <f t="shared" si="140"/>
        <v>2011</v>
      </c>
    </row>
    <row r="1651" spans="1:21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36"/>
        <v>101</v>
      </c>
      <c r="P1651">
        <f t="shared" si="137"/>
        <v>47.189300000000003</v>
      </c>
      <c r="Q1651" s="12" t="s">
        <v>8323</v>
      </c>
      <c r="R1651" t="s">
        <v>8344</v>
      </c>
      <c r="S1651" s="10">
        <f t="shared" si="138"/>
        <v>41737.684664351851</v>
      </c>
      <c r="T1651" s="9">
        <f t="shared" si="139"/>
        <v>41782.684664351851</v>
      </c>
      <c r="U1651">
        <f t="shared" si="140"/>
        <v>2014</v>
      </c>
    </row>
    <row r="1652" spans="1:21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36"/>
        <v>142</v>
      </c>
      <c r="P1652">
        <f t="shared" si="137"/>
        <v>88.468800000000002</v>
      </c>
      <c r="Q1652" s="12" t="s">
        <v>8323</v>
      </c>
      <c r="R1652" t="s">
        <v>8344</v>
      </c>
      <c r="S1652" s="10">
        <f t="shared" si="138"/>
        <v>41526.435613425929</v>
      </c>
      <c r="T1652" s="9">
        <f t="shared" si="139"/>
        <v>41556.435613425929</v>
      </c>
      <c r="U1652">
        <f t="shared" si="140"/>
        <v>2013</v>
      </c>
    </row>
    <row r="1653" spans="1:21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36"/>
        <v>101</v>
      </c>
      <c r="P1653">
        <f t="shared" si="137"/>
        <v>100.75</v>
      </c>
      <c r="Q1653" s="12" t="s">
        <v>8323</v>
      </c>
      <c r="R1653" t="s">
        <v>8344</v>
      </c>
      <c r="S1653" s="10">
        <f t="shared" si="138"/>
        <v>40625.900694444441</v>
      </c>
      <c r="T1653" s="9">
        <f t="shared" si="139"/>
        <v>40659.290972222225</v>
      </c>
      <c r="U1653">
        <f t="shared" si="140"/>
        <v>2011</v>
      </c>
    </row>
    <row r="1654" spans="1:21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36"/>
        <v>101</v>
      </c>
      <c r="P1654">
        <f t="shared" si="137"/>
        <v>64.714299999999994</v>
      </c>
      <c r="Q1654" s="12" t="s">
        <v>8323</v>
      </c>
      <c r="R1654" t="s">
        <v>8344</v>
      </c>
      <c r="S1654" s="10">
        <f t="shared" si="138"/>
        <v>41572.492974537039</v>
      </c>
      <c r="T1654" s="9">
        <f t="shared" si="139"/>
        <v>41602.534641203703</v>
      </c>
      <c r="U1654">
        <f t="shared" si="140"/>
        <v>2013</v>
      </c>
    </row>
    <row r="1655" spans="1:21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36"/>
        <v>174</v>
      </c>
      <c r="P1655">
        <f t="shared" si="137"/>
        <v>51.854300000000002</v>
      </c>
      <c r="Q1655" s="12" t="s">
        <v>8323</v>
      </c>
      <c r="R1655" t="s">
        <v>8344</v>
      </c>
      <c r="S1655" s="10">
        <f t="shared" si="138"/>
        <v>40626.834444444445</v>
      </c>
      <c r="T1655" s="9">
        <f t="shared" si="139"/>
        <v>40657.834444444445</v>
      </c>
      <c r="U1655">
        <f t="shared" si="140"/>
        <v>2011</v>
      </c>
    </row>
    <row r="1656" spans="1:21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36"/>
        <v>120</v>
      </c>
      <c r="P1656">
        <f t="shared" si="137"/>
        <v>38.7941</v>
      </c>
      <c r="Q1656" s="12" t="s">
        <v>8323</v>
      </c>
      <c r="R1656" t="s">
        <v>8344</v>
      </c>
      <c r="S1656" s="10">
        <f t="shared" si="138"/>
        <v>40987.890740740739</v>
      </c>
      <c r="T1656" s="9">
        <f t="shared" si="139"/>
        <v>41017.890740740739</v>
      </c>
      <c r="U1656">
        <f t="shared" si="140"/>
        <v>2012</v>
      </c>
    </row>
    <row r="1657" spans="1:21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36"/>
        <v>143</v>
      </c>
      <c r="P1657">
        <f t="shared" si="137"/>
        <v>44.645800000000001</v>
      </c>
      <c r="Q1657" s="12" t="s">
        <v>8323</v>
      </c>
      <c r="R1657" t="s">
        <v>8344</v>
      </c>
      <c r="S1657" s="10">
        <f t="shared" si="138"/>
        <v>40974.791898148149</v>
      </c>
      <c r="T1657" s="9">
        <f t="shared" si="139"/>
        <v>41004.750231481477</v>
      </c>
      <c r="U1657">
        <f t="shared" si="140"/>
        <v>2012</v>
      </c>
    </row>
    <row r="1658" spans="1:21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36"/>
        <v>100</v>
      </c>
      <c r="P1658">
        <f t="shared" si="137"/>
        <v>156.77330000000001</v>
      </c>
      <c r="Q1658" s="12" t="s">
        <v>8323</v>
      </c>
      <c r="R1658" t="s">
        <v>8344</v>
      </c>
      <c r="S1658" s="10">
        <f t="shared" si="138"/>
        <v>41226.928842592592</v>
      </c>
      <c r="T1658" s="9">
        <f t="shared" si="139"/>
        <v>41256.928842592592</v>
      </c>
      <c r="U1658">
        <f t="shared" si="140"/>
        <v>2012</v>
      </c>
    </row>
    <row r="1659" spans="1:21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36"/>
        <v>105</v>
      </c>
      <c r="P1659">
        <f t="shared" si="137"/>
        <v>118.7034</v>
      </c>
      <c r="Q1659" s="12" t="s">
        <v>8323</v>
      </c>
      <c r="R1659" t="s">
        <v>8344</v>
      </c>
      <c r="S1659" s="10">
        <f t="shared" si="138"/>
        <v>41023.782037037039</v>
      </c>
      <c r="T1659" s="9">
        <f t="shared" si="139"/>
        <v>41053.782037037039</v>
      </c>
      <c r="U1659">
        <f t="shared" si="140"/>
        <v>2012</v>
      </c>
    </row>
    <row r="1660" spans="1:21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36"/>
        <v>132</v>
      </c>
      <c r="P1660">
        <f t="shared" si="137"/>
        <v>74.149500000000003</v>
      </c>
      <c r="Q1660" s="12" t="s">
        <v>8323</v>
      </c>
      <c r="R1660" t="s">
        <v>8344</v>
      </c>
      <c r="S1660" s="10">
        <f t="shared" si="138"/>
        <v>41223.22184027778</v>
      </c>
      <c r="T1660" s="9">
        <f t="shared" si="139"/>
        <v>41261.597222222219</v>
      </c>
      <c r="U1660">
        <f t="shared" si="140"/>
        <v>2012</v>
      </c>
    </row>
    <row r="1661" spans="1:21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36"/>
        <v>113</v>
      </c>
      <c r="P1661">
        <f t="shared" si="137"/>
        <v>12.533300000000001</v>
      </c>
      <c r="Q1661" s="12" t="s">
        <v>8323</v>
      </c>
      <c r="R1661" t="s">
        <v>8344</v>
      </c>
      <c r="S1661" s="10">
        <f t="shared" si="138"/>
        <v>41596.913437499999</v>
      </c>
      <c r="T1661" s="9">
        <f t="shared" si="139"/>
        <v>41625.5</v>
      </c>
      <c r="U1661">
        <f t="shared" si="140"/>
        <v>2013</v>
      </c>
    </row>
    <row r="1662" spans="1:21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36"/>
        <v>1254</v>
      </c>
      <c r="P1662">
        <f t="shared" si="137"/>
        <v>27.8611</v>
      </c>
      <c r="Q1662" s="12" t="s">
        <v>8323</v>
      </c>
      <c r="R1662" t="s">
        <v>8344</v>
      </c>
      <c r="S1662" s="10">
        <f t="shared" si="138"/>
        <v>42459.693865740745</v>
      </c>
      <c r="T1662" s="9">
        <f t="shared" si="139"/>
        <v>42490.915972222225</v>
      </c>
      <c r="U1662">
        <f t="shared" si="140"/>
        <v>2016</v>
      </c>
    </row>
    <row r="1663" spans="1:21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36"/>
        <v>103</v>
      </c>
      <c r="P1663">
        <f t="shared" si="137"/>
        <v>80.178200000000004</v>
      </c>
      <c r="Q1663" s="12" t="s">
        <v>8323</v>
      </c>
      <c r="R1663" t="s">
        <v>8344</v>
      </c>
      <c r="S1663" s="10">
        <f t="shared" si="138"/>
        <v>42343.998043981483</v>
      </c>
      <c r="T1663" s="9">
        <f t="shared" si="139"/>
        <v>42386.875</v>
      </c>
      <c r="U1663">
        <f t="shared" si="140"/>
        <v>2015</v>
      </c>
    </row>
    <row r="1664" spans="1:21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36"/>
        <v>103</v>
      </c>
      <c r="P1664">
        <f t="shared" si="137"/>
        <v>132.43549999999999</v>
      </c>
      <c r="Q1664" s="12" t="s">
        <v>8323</v>
      </c>
      <c r="R1664" t="s">
        <v>8344</v>
      </c>
      <c r="S1664" s="10">
        <f t="shared" si="138"/>
        <v>40848.198333333334</v>
      </c>
      <c r="T1664" s="9">
        <f t="shared" si="139"/>
        <v>40908.239999999998</v>
      </c>
      <c r="U1664">
        <f t="shared" si="140"/>
        <v>2011</v>
      </c>
    </row>
    <row r="1665" spans="1:21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36"/>
        <v>108</v>
      </c>
      <c r="P1665">
        <f t="shared" si="137"/>
        <v>33.75</v>
      </c>
      <c r="Q1665" s="12" t="s">
        <v>8323</v>
      </c>
      <c r="R1665" t="s">
        <v>8344</v>
      </c>
      <c r="S1665" s="10">
        <f t="shared" si="138"/>
        <v>42006.02207175926</v>
      </c>
      <c r="T1665" s="9">
        <f t="shared" si="139"/>
        <v>42036.02207175926</v>
      </c>
      <c r="U1665">
        <f t="shared" si="140"/>
        <v>2015</v>
      </c>
    </row>
    <row r="1666" spans="1:21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36"/>
        <v>122</v>
      </c>
      <c r="P1666">
        <f t="shared" si="137"/>
        <v>34.384500000000003</v>
      </c>
      <c r="Q1666" s="12" t="s">
        <v>8323</v>
      </c>
      <c r="R1666" t="s">
        <v>8344</v>
      </c>
      <c r="S1666" s="10">
        <f t="shared" si="138"/>
        <v>40939.761782407404</v>
      </c>
      <c r="T1666" s="9">
        <f t="shared" si="139"/>
        <v>40984.165972222225</v>
      </c>
      <c r="U1666">
        <f t="shared" si="140"/>
        <v>2012</v>
      </c>
    </row>
    <row r="1667" spans="1:21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41">ROUND(E1667/D1667*100,0)</f>
        <v>119</v>
      </c>
      <c r="P1667">
        <f t="shared" ref="P1667:P1730" si="142">IFERROR(ROUND(E1667/L1667,4),"no backers")</f>
        <v>44.957000000000001</v>
      </c>
      <c r="Q1667" s="12" t="s">
        <v>8323</v>
      </c>
      <c r="R1667" t="s">
        <v>8344</v>
      </c>
      <c r="S1667" s="10">
        <f t="shared" ref="S1667:S1730" si="143">(((J1667/60)/60)/24)+DATE(1970,1,1)</f>
        <v>40564.649456018517</v>
      </c>
      <c r="T1667" s="9">
        <f t="shared" ref="T1667:T1730" si="144">(((I1667/60)/60)/24)+DATE(1970,1,1)</f>
        <v>40596.125</v>
      </c>
      <c r="U1667">
        <f t="shared" ref="U1667:U1730" si="145">YEAR(S1667)</f>
        <v>2011</v>
      </c>
    </row>
    <row r="1668" spans="1:21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41"/>
        <v>161</v>
      </c>
      <c r="P1668">
        <f t="shared" si="142"/>
        <v>41.040799999999997</v>
      </c>
      <c r="Q1668" s="12" t="s">
        <v>8323</v>
      </c>
      <c r="R1668" t="s">
        <v>8344</v>
      </c>
      <c r="S1668" s="10">
        <f t="shared" si="143"/>
        <v>41331.253159722226</v>
      </c>
      <c r="T1668" s="9">
        <f t="shared" si="144"/>
        <v>41361.211493055554</v>
      </c>
      <c r="U1668">
        <f t="shared" si="145"/>
        <v>2013</v>
      </c>
    </row>
    <row r="1669" spans="1:21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41"/>
        <v>127</v>
      </c>
      <c r="P1669">
        <f t="shared" si="142"/>
        <v>52.5976</v>
      </c>
      <c r="Q1669" s="12" t="s">
        <v>8323</v>
      </c>
      <c r="R1669" t="s">
        <v>8344</v>
      </c>
      <c r="S1669" s="10">
        <f t="shared" si="143"/>
        <v>41682.0705787037</v>
      </c>
      <c r="T1669" s="9">
        <f t="shared" si="144"/>
        <v>41709.290972222225</v>
      </c>
      <c r="U1669">
        <f t="shared" si="145"/>
        <v>2014</v>
      </c>
    </row>
    <row r="1670" spans="1:21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41"/>
        <v>103</v>
      </c>
      <c r="P1670">
        <f t="shared" si="142"/>
        <v>70.784499999999994</v>
      </c>
      <c r="Q1670" s="12" t="s">
        <v>8323</v>
      </c>
      <c r="R1670" t="s">
        <v>8344</v>
      </c>
      <c r="S1670" s="10">
        <f t="shared" si="143"/>
        <v>40845.14975694444</v>
      </c>
      <c r="T1670" s="9">
        <f t="shared" si="144"/>
        <v>40875.191423611112</v>
      </c>
      <c r="U1670">
        <f t="shared" si="145"/>
        <v>2011</v>
      </c>
    </row>
    <row r="1671" spans="1:21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41"/>
        <v>140</v>
      </c>
      <c r="P1671">
        <f t="shared" si="142"/>
        <v>53.75</v>
      </c>
      <c r="Q1671" s="12" t="s">
        <v>8323</v>
      </c>
      <c r="R1671" t="s">
        <v>8344</v>
      </c>
      <c r="S1671" s="10">
        <f t="shared" si="143"/>
        <v>42461.885138888887</v>
      </c>
      <c r="T1671" s="9">
        <f t="shared" si="144"/>
        <v>42521.885138888887</v>
      </c>
      <c r="U1671">
        <f t="shared" si="145"/>
        <v>2016</v>
      </c>
    </row>
    <row r="1672" spans="1:21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41"/>
        <v>103</v>
      </c>
      <c r="P1672">
        <f t="shared" si="142"/>
        <v>44.608699999999999</v>
      </c>
      <c r="Q1672" s="12" t="s">
        <v>8323</v>
      </c>
      <c r="R1672" t="s">
        <v>8344</v>
      </c>
      <c r="S1672" s="10">
        <f t="shared" si="143"/>
        <v>40313.930543981485</v>
      </c>
      <c r="T1672" s="9">
        <f t="shared" si="144"/>
        <v>40364.166666666664</v>
      </c>
      <c r="U1672">
        <f t="shared" si="145"/>
        <v>2010</v>
      </c>
    </row>
    <row r="1673" spans="1:21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41"/>
        <v>101</v>
      </c>
      <c r="P1673">
        <f t="shared" si="142"/>
        <v>26.149000000000001</v>
      </c>
      <c r="Q1673" s="12" t="s">
        <v>8323</v>
      </c>
      <c r="R1673" t="s">
        <v>8344</v>
      </c>
      <c r="S1673" s="10">
        <f t="shared" si="143"/>
        <v>42553.54414351852</v>
      </c>
      <c r="T1673" s="9">
        <f t="shared" si="144"/>
        <v>42583.54414351852</v>
      </c>
      <c r="U1673">
        <f t="shared" si="145"/>
        <v>2016</v>
      </c>
    </row>
    <row r="1674" spans="1:21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41"/>
        <v>113</v>
      </c>
      <c r="P1674">
        <f t="shared" si="142"/>
        <v>39.183700000000002</v>
      </c>
      <c r="Q1674" s="12" t="s">
        <v>8323</v>
      </c>
      <c r="R1674" t="s">
        <v>8344</v>
      </c>
      <c r="S1674" s="10">
        <f t="shared" si="143"/>
        <v>41034.656597222223</v>
      </c>
      <c r="T1674" s="9">
        <f t="shared" si="144"/>
        <v>41064.656597222223</v>
      </c>
      <c r="U1674">
        <f t="shared" si="145"/>
        <v>2012</v>
      </c>
    </row>
    <row r="1675" spans="1:21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41"/>
        <v>128</v>
      </c>
      <c r="P1675">
        <f t="shared" si="142"/>
        <v>45.593200000000003</v>
      </c>
      <c r="Q1675" s="12" t="s">
        <v>8323</v>
      </c>
      <c r="R1675" t="s">
        <v>8344</v>
      </c>
      <c r="S1675" s="10">
        <f t="shared" si="143"/>
        <v>42039.878379629634</v>
      </c>
      <c r="T1675" s="9">
        <f t="shared" si="144"/>
        <v>42069.878379629634</v>
      </c>
      <c r="U1675">
        <f t="shared" si="145"/>
        <v>2015</v>
      </c>
    </row>
    <row r="1676" spans="1:21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41"/>
        <v>202</v>
      </c>
      <c r="P1676">
        <f t="shared" si="142"/>
        <v>89.247799999999998</v>
      </c>
      <c r="Q1676" s="12" t="s">
        <v>8323</v>
      </c>
      <c r="R1676" t="s">
        <v>8344</v>
      </c>
      <c r="S1676" s="10">
        <f t="shared" si="143"/>
        <v>42569.605393518519</v>
      </c>
      <c r="T1676" s="9">
        <f t="shared" si="144"/>
        <v>42600.290972222225</v>
      </c>
      <c r="U1676">
        <f t="shared" si="145"/>
        <v>2016</v>
      </c>
    </row>
    <row r="1677" spans="1:21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41"/>
        <v>137</v>
      </c>
      <c r="P1677">
        <f t="shared" si="142"/>
        <v>40.416499999999999</v>
      </c>
      <c r="Q1677" s="12" t="s">
        <v>8323</v>
      </c>
      <c r="R1677" t="s">
        <v>8344</v>
      </c>
      <c r="S1677" s="10">
        <f t="shared" si="143"/>
        <v>40802.733101851853</v>
      </c>
      <c r="T1677" s="9">
        <f t="shared" si="144"/>
        <v>40832.918749999997</v>
      </c>
      <c r="U1677">
        <f t="shared" si="145"/>
        <v>2011</v>
      </c>
    </row>
    <row r="1678" spans="1:21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41"/>
        <v>115</v>
      </c>
      <c r="P1678">
        <f t="shared" si="142"/>
        <v>82.381</v>
      </c>
      <c r="Q1678" s="12" t="s">
        <v>8323</v>
      </c>
      <c r="R1678" t="s">
        <v>8344</v>
      </c>
      <c r="S1678" s="10">
        <f t="shared" si="143"/>
        <v>40973.72623842593</v>
      </c>
      <c r="T1678" s="9">
        <f t="shared" si="144"/>
        <v>41020.165972222225</v>
      </c>
      <c r="U1678">
        <f t="shared" si="145"/>
        <v>2012</v>
      </c>
    </row>
    <row r="1679" spans="1:21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41"/>
        <v>112</v>
      </c>
      <c r="P1679">
        <f t="shared" si="142"/>
        <v>159.52379999999999</v>
      </c>
      <c r="Q1679" s="12" t="s">
        <v>8323</v>
      </c>
      <c r="R1679" t="s">
        <v>8344</v>
      </c>
      <c r="S1679" s="10">
        <f t="shared" si="143"/>
        <v>42416.407129629632</v>
      </c>
      <c r="T1679" s="9">
        <f t="shared" si="144"/>
        <v>42476.249305555553</v>
      </c>
      <c r="U1679">
        <f t="shared" si="145"/>
        <v>2016</v>
      </c>
    </row>
    <row r="1680" spans="1:21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41"/>
        <v>118</v>
      </c>
      <c r="P1680">
        <f t="shared" si="142"/>
        <v>36.244900000000001</v>
      </c>
      <c r="Q1680" s="12" t="s">
        <v>8323</v>
      </c>
      <c r="R1680" t="s">
        <v>8344</v>
      </c>
      <c r="S1680" s="10">
        <f t="shared" si="143"/>
        <v>41662.854988425926</v>
      </c>
      <c r="T1680" s="9">
        <f t="shared" si="144"/>
        <v>41676.854988425926</v>
      </c>
      <c r="U1680">
        <f t="shared" si="145"/>
        <v>2014</v>
      </c>
    </row>
    <row r="1681" spans="1:21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41"/>
        <v>175</v>
      </c>
      <c r="P1681">
        <f t="shared" si="142"/>
        <v>62.5</v>
      </c>
      <c r="Q1681" s="12" t="s">
        <v>8323</v>
      </c>
      <c r="R1681" t="s">
        <v>8344</v>
      </c>
      <c r="S1681" s="10">
        <f t="shared" si="143"/>
        <v>40723.068807870368</v>
      </c>
      <c r="T1681" s="9">
        <f t="shared" si="144"/>
        <v>40746.068807870368</v>
      </c>
      <c r="U1681">
        <f t="shared" si="145"/>
        <v>2011</v>
      </c>
    </row>
    <row r="1682" spans="1:21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41"/>
        <v>118</v>
      </c>
      <c r="P1682">
        <f t="shared" si="142"/>
        <v>47</v>
      </c>
      <c r="Q1682" s="12" t="s">
        <v>8323</v>
      </c>
      <c r="R1682" t="s">
        <v>8344</v>
      </c>
      <c r="S1682" s="10">
        <f t="shared" si="143"/>
        <v>41802.757719907408</v>
      </c>
      <c r="T1682" s="9">
        <f t="shared" si="144"/>
        <v>41832.757719907408</v>
      </c>
      <c r="U1682">
        <f t="shared" si="145"/>
        <v>2014</v>
      </c>
    </row>
    <row r="1683" spans="1:21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41"/>
        <v>101</v>
      </c>
      <c r="P1683">
        <f t="shared" si="142"/>
        <v>74.575100000000006</v>
      </c>
      <c r="Q1683" s="12" t="s">
        <v>8323</v>
      </c>
      <c r="R1683" t="s">
        <v>8345</v>
      </c>
      <c r="S1683" s="10">
        <f t="shared" si="143"/>
        <v>42774.121342592596</v>
      </c>
      <c r="T1683" s="9">
        <f t="shared" si="144"/>
        <v>42823.083333333328</v>
      </c>
      <c r="U1683">
        <f t="shared" si="145"/>
        <v>2017</v>
      </c>
    </row>
    <row r="1684" spans="1:21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41"/>
        <v>0</v>
      </c>
      <c r="P1684" t="str">
        <f t="shared" si="142"/>
        <v>no backers</v>
      </c>
      <c r="Q1684" s="12" t="s">
        <v>8323</v>
      </c>
      <c r="R1684" t="s">
        <v>8345</v>
      </c>
      <c r="S1684" s="10">
        <f t="shared" si="143"/>
        <v>42779.21365740741</v>
      </c>
      <c r="T1684" s="9">
        <f t="shared" si="144"/>
        <v>42839.171990740739</v>
      </c>
      <c r="U1684">
        <f t="shared" si="145"/>
        <v>2017</v>
      </c>
    </row>
    <row r="1685" spans="1:21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41"/>
        <v>22</v>
      </c>
      <c r="P1685">
        <f t="shared" si="142"/>
        <v>76</v>
      </c>
      <c r="Q1685" s="12" t="s">
        <v>8323</v>
      </c>
      <c r="R1685" t="s">
        <v>8345</v>
      </c>
      <c r="S1685" s="10">
        <f t="shared" si="143"/>
        <v>42808.781689814816</v>
      </c>
      <c r="T1685" s="9">
        <f t="shared" si="144"/>
        <v>42832.781689814816</v>
      </c>
      <c r="U1685">
        <f t="shared" si="145"/>
        <v>2017</v>
      </c>
    </row>
    <row r="1686" spans="1:21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41"/>
        <v>109</v>
      </c>
      <c r="P1686">
        <f t="shared" si="142"/>
        <v>86.435599999999994</v>
      </c>
      <c r="Q1686" s="12" t="s">
        <v>8323</v>
      </c>
      <c r="R1686" t="s">
        <v>8345</v>
      </c>
      <c r="S1686" s="10">
        <f t="shared" si="143"/>
        <v>42783.815289351856</v>
      </c>
      <c r="T1686" s="9">
        <f t="shared" si="144"/>
        <v>42811.773622685185</v>
      </c>
      <c r="U1686">
        <f t="shared" si="145"/>
        <v>2017</v>
      </c>
    </row>
    <row r="1687" spans="1:21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41"/>
        <v>103</v>
      </c>
      <c r="P1687">
        <f t="shared" si="142"/>
        <v>24</v>
      </c>
      <c r="Q1687" s="12" t="s">
        <v>8323</v>
      </c>
      <c r="R1687" t="s">
        <v>8345</v>
      </c>
      <c r="S1687" s="10">
        <f t="shared" si="143"/>
        <v>42788.2502662037</v>
      </c>
      <c r="T1687" s="9">
        <f t="shared" si="144"/>
        <v>42818.208599537036</v>
      </c>
      <c r="U1687">
        <f t="shared" si="145"/>
        <v>2017</v>
      </c>
    </row>
    <row r="1688" spans="1:21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41"/>
        <v>0</v>
      </c>
      <c r="P1688">
        <f t="shared" si="142"/>
        <v>18</v>
      </c>
      <c r="Q1688" s="12" t="s">
        <v>8323</v>
      </c>
      <c r="R1688" t="s">
        <v>8345</v>
      </c>
      <c r="S1688" s="10">
        <f t="shared" si="143"/>
        <v>42792.843969907408</v>
      </c>
      <c r="T1688" s="9">
        <f t="shared" si="144"/>
        <v>42852.802303240736</v>
      </c>
      <c r="U1688">
        <f t="shared" si="145"/>
        <v>2017</v>
      </c>
    </row>
    <row r="1689" spans="1:21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41"/>
        <v>31</v>
      </c>
      <c r="P1689">
        <f t="shared" si="142"/>
        <v>80.128200000000007</v>
      </c>
      <c r="Q1689" s="12" t="s">
        <v>8323</v>
      </c>
      <c r="R1689" t="s">
        <v>8345</v>
      </c>
      <c r="S1689" s="10">
        <f t="shared" si="143"/>
        <v>42802.046817129631</v>
      </c>
      <c r="T1689" s="9">
        <f t="shared" si="144"/>
        <v>42835.84375</v>
      </c>
      <c r="U1689">
        <f t="shared" si="145"/>
        <v>2017</v>
      </c>
    </row>
    <row r="1690" spans="1:21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41"/>
        <v>44</v>
      </c>
      <c r="P1690">
        <f t="shared" si="142"/>
        <v>253.1429</v>
      </c>
      <c r="Q1690" s="12" t="s">
        <v>8323</v>
      </c>
      <c r="R1690" t="s">
        <v>8345</v>
      </c>
      <c r="S1690" s="10">
        <f t="shared" si="143"/>
        <v>42804.534652777773</v>
      </c>
      <c r="T1690" s="9">
        <f t="shared" si="144"/>
        <v>42834.492986111116</v>
      </c>
      <c r="U1690">
        <f t="shared" si="145"/>
        <v>2017</v>
      </c>
    </row>
    <row r="1691" spans="1:21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41"/>
        <v>100</v>
      </c>
      <c r="P1691">
        <f t="shared" si="142"/>
        <v>171.42859999999999</v>
      </c>
      <c r="Q1691" s="12" t="s">
        <v>8323</v>
      </c>
      <c r="R1691" t="s">
        <v>8345</v>
      </c>
      <c r="S1691" s="10">
        <f t="shared" si="143"/>
        <v>42780.942476851851</v>
      </c>
      <c r="T1691" s="9">
        <f t="shared" si="144"/>
        <v>42810.900810185187</v>
      </c>
      <c r="U1691">
        <f t="shared" si="145"/>
        <v>2017</v>
      </c>
    </row>
    <row r="1692" spans="1:21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41"/>
        <v>25</v>
      </c>
      <c r="P1692">
        <f t="shared" si="142"/>
        <v>57.7273</v>
      </c>
      <c r="Q1692" s="12" t="s">
        <v>8323</v>
      </c>
      <c r="R1692" t="s">
        <v>8345</v>
      </c>
      <c r="S1692" s="10">
        <f t="shared" si="143"/>
        <v>42801.43104166667</v>
      </c>
      <c r="T1692" s="9">
        <f t="shared" si="144"/>
        <v>42831.389374999999</v>
      </c>
      <c r="U1692">
        <f t="shared" si="145"/>
        <v>2017</v>
      </c>
    </row>
    <row r="1693" spans="1:21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41"/>
        <v>33</v>
      </c>
      <c r="P1693">
        <f t="shared" si="142"/>
        <v>264.26319999999998</v>
      </c>
      <c r="Q1693" s="12" t="s">
        <v>8323</v>
      </c>
      <c r="R1693" t="s">
        <v>8345</v>
      </c>
      <c r="S1693" s="10">
        <f t="shared" si="143"/>
        <v>42795.701481481476</v>
      </c>
      <c r="T1693" s="9">
        <f t="shared" si="144"/>
        <v>42828.041666666672</v>
      </c>
      <c r="U1693">
        <f t="shared" si="145"/>
        <v>2017</v>
      </c>
    </row>
    <row r="1694" spans="1:21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41"/>
        <v>48</v>
      </c>
      <c r="P1694">
        <f t="shared" si="142"/>
        <v>159.33330000000001</v>
      </c>
      <c r="Q1694" s="12" t="s">
        <v>8323</v>
      </c>
      <c r="R1694" t="s">
        <v>8345</v>
      </c>
      <c r="S1694" s="10">
        <f t="shared" si="143"/>
        <v>42788.151238425926</v>
      </c>
      <c r="T1694" s="9">
        <f t="shared" si="144"/>
        <v>42820.999305555553</v>
      </c>
      <c r="U1694">
        <f t="shared" si="145"/>
        <v>2017</v>
      </c>
    </row>
    <row r="1695" spans="1:21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41"/>
        <v>9</v>
      </c>
      <c r="P1695">
        <f t="shared" si="142"/>
        <v>35</v>
      </c>
      <c r="Q1695" s="12" t="s">
        <v>8323</v>
      </c>
      <c r="R1695" t="s">
        <v>8345</v>
      </c>
      <c r="S1695" s="10">
        <f t="shared" si="143"/>
        <v>42803.920277777783</v>
      </c>
      <c r="T1695" s="9">
        <f t="shared" si="144"/>
        <v>42834.833333333328</v>
      </c>
      <c r="U1695">
        <f t="shared" si="145"/>
        <v>2017</v>
      </c>
    </row>
    <row r="1696" spans="1:21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41"/>
        <v>0</v>
      </c>
      <c r="P1696">
        <f t="shared" si="142"/>
        <v>5</v>
      </c>
      <c r="Q1696" s="12" t="s">
        <v>8323</v>
      </c>
      <c r="R1696" t="s">
        <v>8345</v>
      </c>
      <c r="S1696" s="10">
        <f t="shared" si="143"/>
        <v>42791.669837962967</v>
      </c>
      <c r="T1696" s="9">
        <f t="shared" si="144"/>
        <v>42821.191666666666</v>
      </c>
      <c r="U1696">
        <f t="shared" si="145"/>
        <v>2017</v>
      </c>
    </row>
    <row r="1697" spans="1:21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41"/>
        <v>12</v>
      </c>
      <c r="P1697">
        <f t="shared" si="142"/>
        <v>61.087000000000003</v>
      </c>
      <c r="Q1697" s="12" t="s">
        <v>8323</v>
      </c>
      <c r="R1697" t="s">
        <v>8345</v>
      </c>
      <c r="S1697" s="10">
        <f t="shared" si="143"/>
        <v>42801.031412037039</v>
      </c>
      <c r="T1697" s="9">
        <f t="shared" si="144"/>
        <v>42835.041666666672</v>
      </c>
      <c r="U1697">
        <f t="shared" si="145"/>
        <v>2017</v>
      </c>
    </row>
    <row r="1698" spans="1:21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41"/>
        <v>0</v>
      </c>
      <c r="P1698" t="str">
        <f t="shared" si="142"/>
        <v>no backers</v>
      </c>
      <c r="Q1698" s="12" t="s">
        <v>8323</v>
      </c>
      <c r="R1698" t="s">
        <v>8345</v>
      </c>
      <c r="S1698" s="10">
        <f t="shared" si="143"/>
        <v>42796.069571759261</v>
      </c>
      <c r="T1698" s="9">
        <f t="shared" si="144"/>
        <v>42826.027905092589</v>
      </c>
      <c r="U1698">
        <f t="shared" si="145"/>
        <v>2017</v>
      </c>
    </row>
    <row r="1699" spans="1:21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41"/>
        <v>20</v>
      </c>
      <c r="P1699">
        <f t="shared" si="142"/>
        <v>114.8182</v>
      </c>
      <c r="Q1699" s="12" t="s">
        <v>8323</v>
      </c>
      <c r="R1699" t="s">
        <v>8345</v>
      </c>
      <c r="S1699" s="10">
        <f t="shared" si="143"/>
        <v>42805.032962962956</v>
      </c>
      <c r="T1699" s="9">
        <f t="shared" si="144"/>
        <v>42834.991296296299</v>
      </c>
      <c r="U1699">
        <f t="shared" si="145"/>
        <v>2017</v>
      </c>
    </row>
    <row r="1700" spans="1:21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41"/>
        <v>0</v>
      </c>
      <c r="P1700" t="str">
        <f t="shared" si="142"/>
        <v>no backers</v>
      </c>
      <c r="Q1700" s="12" t="s">
        <v>8323</v>
      </c>
      <c r="R1700" t="s">
        <v>8345</v>
      </c>
      <c r="S1700" s="10">
        <f t="shared" si="143"/>
        <v>42796.207870370374</v>
      </c>
      <c r="T1700" s="9">
        <f t="shared" si="144"/>
        <v>42820.147916666669</v>
      </c>
      <c r="U1700">
        <f t="shared" si="145"/>
        <v>2017</v>
      </c>
    </row>
    <row r="1701" spans="1:21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41"/>
        <v>4</v>
      </c>
      <c r="P1701">
        <f t="shared" si="142"/>
        <v>54</v>
      </c>
      <c r="Q1701" s="12" t="s">
        <v>8323</v>
      </c>
      <c r="R1701" t="s">
        <v>8345</v>
      </c>
      <c r="S1701" s="10">
        <f t="shared" si="143"/>
        <v>42806.863946759258</v>
      </c>
      <c r="T1701" s="9">
        <f t="shared" si="144"/>
        <v>42836.863946759258</v>
      </c>
      <c r="U1701">
        <f t="shared" si="145"/>
        <v>2017</v>
      </c>
    </row>
    <row r="1702" spans="1:21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41"/>
        <v>26</v>
      </c>
      <c r="P1702">
        <f t="shared" si="142"/>
        <v>65.974699999999999</v>
      </c>
      <c r="Q1702" s="12" t="s">
        <v>8323</v>
      </c>
      <c r="R1702" t="s">
        <v>8345</v>
      </c>
      <c r="S1702" s="10">
        <f t="shared" si="143"/>
        <v>42796.071643518517</v>
      </c>
      <c r="T1702" s="9">
        <f t="shared" si="144"/>
        <v>42826.166666666672</v>
      </c>
      <c r="U1702">
        <f t="shared" si="145"/>
        <v>2017</v>
      </c>
    </row>
    <row r="1703" spans="1:21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41"/>
        <v>0</v>
      </c>
      <c r="P1703">
        <f t="shared" si="142"/>
        <v>5</v>
      </c>
      <c r="Q1703" s="12" t="s">
        <v>8323</v>
      </c>
      <c r="R1703" t="s">
        <v>8345</v>
      </c>
      <c r="S1703" s="10">
        <f t="shared" si="143"/>
        <v>41989.664409722223</v>
      </c>
      <c r="T1703" s="9">
        <f t="shared" si="144"/>
        <v>42019.664409722223</v>
      </c>
      <c r="U1703">
        <f t="shared" si="145"/>
        <v>2014</v>
      </c>
    </row>
    <row r="1704" spans="1:21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41"/>
        <v>0</v>
      </c>
      <c r="P1704">
        <f t="shared" si="142"/>
        <v>1</v>
      </c>
      <c r="Q1704" s="12" t="s">
        <v>8323</v>
      </c>
      <c r="R1704" t="s">
        <v>8345</v>
      </c>
      <c r="S1704" s="10">
        <f t="shared" si="143"/>
        <v>42063.869791666672</v>
      </c>
      <c r="T1704" s="9">
        <f t="shared" si="144"/>
        <v>42093.828125</v>
      </c>
      <c r="U1704">
        <f t="shared" si="145"/>
        <v>2015</v>
      </c>
    </row>
    <row r="1705" spans="1:21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41"/>
        <v>1</v>
      </c>
      <c r="P1705">
        <f t="shared" si="142"/>
        <v>25.5</v>
      </c>
      <c r="Q1705" s="12" t="s">
        <v>8323</v>
      </c>
      <c r="R1705" t="s">
        <v>8345</v>
      </c>
      <c r="S1705" s="10">
        <f t="shared" si="143"/>
        <v>42187.281678240746</v>
      </c>
      <c r="T1705" s="9">
        <f t="shared" si="144"/>
        <v>42247.281678240746</v>
      </c>
      <c r="U1705">
        <f t="shared" si="145"/>
        <v>2015</v>
      </c>
    </row>
    <row r="1706" spans="1:21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41"/>
        <v>65</v>
      </c>
      <c r="P1706">
        <f t="shared" si="142"/>
        <v>118.36360000000001</v>
      </c>
      <c r="Q1706" s="12" t="s">
        <v>8323</v>
      </c>
      <c r="R1706" t="s">
        <v>8345</v>
      </c>
      <c r="S1706" s="10">
        <f t="shared" si="143"/>
        <v>42021.139733796299</v>
      </c>
      <c r="T1706" s="9">
        <f t="shared" si="144"/>
        <v>42051.139733796299</v>
      </c>
      <c r="U1706">
        <f t="shared" si="145"/>
        <v>2015</v>
      </c>
    </row>
    <row r="1707" spans="1:21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41"/>
        <v>0</v>
      </c>
      <c r="P1707" t="str">
        <f t="shared" si="142"/>
        <v>no backers</v>
      </c>
      <c r="Q1707" s="12" t="s">
        <v>8323</v>
      </c>
      <c r="R1707" t="s">
        <v>8345</v>
      </c>
      <c r="S1707" s="10">
        <f t="shared" si="143"/>
        <v>42245.016736111109</v>
      </c>
      <c r="T1707" s="9">
        <f t="shared" si="144"/>
        <v>42256.666666666672</v>
      </c>
      <c r="U1707">
        <f t="shared" si="145"/>
        <v>2015</v>
      </c>
    </row>
    <row r="1708" spans="1:21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41"/>
        <v>0</v>
      </c>
      <c r="P1708" t="str">
        <f t="shared" si="142"/>
        <v>no backers</v>
      </c>
      <c r="Q1708" s="12" t="s">
        <v>8323</v>
      </c>
      <c r="R1708" t="s">
        <v>8345</v>
      </c>
      <c r="S1708" s="10">
        <f t="shared" si="143"/>
        <v>42179.306388888886</v>
      </c>
      <c r="T1708" s="9">
        <f t="shared" si="144"/>
        <v>42239.306388888886</v>
      </c>
      <c r="U1708">
        <f t="shared" si="145"/>
        <v>2015</v>
      </c>
    </row>
    <row r="1709" spans="1:21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41"/>
        <v>10</v>
      </c>
      <c r="P1709">
        <f t="shared" si="142"/>
        <v>54.1111</v>
      </c>
      <c r="Q1709" s="12" t="s">
        <v>8323</v>
      </c>
      <c r="R1709" t="s">
        <v>8345</v>
      </c>
      <c r="S1709" s="10">
        <f t="shared" si="143"/>
        <v>42427.721006944441</v>
      </c>
      <c r="T1709" s="9">
        <f t="shared" si="144"/>
        <v>42457.679340277777</v>
      </c>
      <c r="U1709">
        <f t="shared" si="145"/>
        <v>2016</v>
      </c>
    </row>
    <row r="1710" spans="1:21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41"/>
        <v>0</v>
      </c>
      <c r="P1710" t="str">
        <f t="shared" si="142"/>
        <v>no backers</v>
      </c>
      <c r="Q1710" s="12" t="s">
        <v>8323</v>
      </c>
      <c r="R1710" t="s">
        <v>8345</v>
      </c>
      <c r="S1710" s="10">
        <f t="shared" si="143"/>
        <v>42451.866967592592</v>
      </c>
      <c r="T1710" s="9">
        <f t="shared" si="144"/>
        <v>42491.866967592592</v>
      </c>
      <c r="U1710">
        <f t="shared" si="145"/>
        <v>2016</v>
      </c>
    </row>
    <row r="1711" spans="1:21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41"/>
        <v>5</v>
      </c>
      <c r="P1711">
        <f t="shared" si="142"/>
        <v>21.25</v>
      </c>
      <c r="Q1711" s="12" t="s">
        <v>8323</v>
      </c>
      <c r="R1711" t="s">
        <v>8345</v>
      </c>
      <c r="S1711" s="10">
        <f t="shared" si="143"/>
        <v>41841.56381944444</v>
      </c>
      <c r="T1711" s="9">
        <f t="shared" si="144"/>
        <v>41882.818749999999</v>
      </c>
      <c r="U1711">
        <f t="shared" si="145"/>
        <v>2014</v>
      </c>
    </row>
    <row r="1712" spans="1:21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41"/>
        <v>1</v>
      </c>
      <c r="P1712">
        <f t="shared" si="142"/>
        <v>34</v>
      </c>
      <c r="Q1712" s="12" t="s">
        <v>8323</v>
      </c>
      <c r="R1712" t="s">
        <v>8345</v>
      </c>
      <c r="S1712" s="10">
        <f t="shared" si="143"/>
        <v>42341.59129629629</v>
      </c>
      <c r="T1712" s="9">
        <f t="shared" si="144"/>
        <v>42387.541666666672</v>
      </c>
      <c r="U1712">
        <f t="shared" si="145"/>
        <v>2015</v>
      </c>
    </row>
    <row r="1713" spans="1:21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41"/>
        <v>11</v>
      </c>
      <c r="P1713">
        <f t="shared" si="142"/>
        <v>525</v>
      </c>
      <c r="Q1713" s="12" t="s">
        <v>8323</v>
      </c>
      <c r="R1713" t="s">
        <v>8345</v>
      </c>
      <c r="S1713" s="10">
        <f t="shared" si="143"/>
        <v>41852.646226851852</v>
      </c>
      <c r="T1713" s="9">
        <f t="shared" si="144"/>
        <v>41883.646226851852</v>
      </c>
      <c r="U1713">
        <f t="shared" si="145"/>
        <v>2014</v>
      </c>
    </row>
    <row r="1714" spans="1:21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41"/>
        <v>0</v>
      </c>
      <c r="P1714" t="str">
        <f t="shared" si="142"/>
        <v>no backers</v>
      </c>
      <c r="Q1714" s="12" t="s">
        <v>8323</v>
      </c>
      <c r="R1714" t="s">
        <v>8345</v>
      </c>
      <c r="S1714" s="10">
        <f t="shared" si="143"/>
        <v>42125.913807870369</v>
      </c>
      <c r="T1714" s="9">
        <f t="shared" si="144"/>
        <v>42185.913807870369</v>
      </c>
      <c r="U1714">
        <f t="shared" si="145"/>
        <v>2015</v>
      </c>
    </row>
    <row r="1715" spans="1:21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41"/>
        <v>2</v>
      </c>
      <c r="P1715">
        <f t="shared" si="142"/>
        <v>50</v>
      </c>
      <c r="Q1715" s="12" t="s">
        <v>8323</v>
      </c>
      <c r="R1715" t="s">
        <v>8345</v>
      </c>
      <c r="S1715" s="10">
        <f t="shared" si="143"/>
        <v>41887.801064814819</v>
      </c>
      <c r="T1715" s="9">
        <f t="shared" si="144"/>
        <v>41917.801064814819</v>
      </c>
      <c r="U1715">
        <f t="shared" si="145"/>
        <v>2014</v>
      </c>
    </row>
    <row r="1716" spans="1:21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41"/>
        <v>8</v>
      </c>
      <c r="P1716">
        <f t="shared" si="142"/>
        <v>115.7059</v>
      </c>
      <c r="Q1716" s="12" t="s">
        <v>8323</v>
      </c>
      <c r="R1716" t="s">
        <v>8345</v>
      </c>
      <c r="S1716" s="10">
        <f t="shared" si="143"/>
        <v>42095.918530092589</v>
      </c>
      <c r="T1716" s="9">
        <f t="shared" si="144"/>
        <v>42125.918530092589</v>
      </c>
      <c r="U1716">
        <f t="shared" si="145"/>
        <v>2015</v>
      </c>
    </row>
    <row r="1717" spans="1:21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41"/>
        <v>0</v>
      </c>
      <c r="P1717">
        <f t="shared" si="142"/>
        <v>5.5</v>
      </c>
      <c r="Q1717" s="12" t="s">
        <v>8323</v>
      </c>
      <c r="R1717" t="s">
        <v>8345</v>
      </c>
      <c r="S1717" s="10">
        <f t="shared" si="143"/>
        <v>42064.217418981483</v>
      </c>
      <c r="T1717" s="9">
        <f t="shared" si="144"/>
        <v>42094.140277777777</v>
      </c>
      <c r="U1717">
        <f t="shared" si="145"/>
        <v>2015</v>
      </c>
    </row>
    <row r="1718" spans="1:21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41"/>
        <v>8</v>
      </c>
      <c r="P1718">
        <f t="shared" si="142"/>
        <v>50</v>
      </c>
      <c r="Q1718" s="12" t="s">
        <v>8323</v>
      </c>
      <c r="R1718" t="s">
        <v>8345</v>
      </c>
      <c r="S1718" s="10">
        <f t="shared" si="143"/>
        <v>42673.577534722222</v>
      </c>
      <c r="T1718" s="9">
        <f t="shared" si="144"/>
        <v>42713.619201388887</v>
      </c>
      <c r="U1718">
        <f t="shared" si="145"/>
        <v>2016</v>
      </c>
    </row>
    <row r="1719" spans="1:21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41"/>
        <v>43</v>
      </c>
      <c r="P1719">
        <f t="shared" si="142"/>
        <v>34.0244</v>
      </c>
      <c r="Q1719" s="12" t="s">
        <v>8323</v>
      </c>
      <c r="R1719" t="s">
        <v>8345</v>
      </c>
      <c r="S1719" s="10">
        <f t="shared" si="143"/>
        <v>42460.98192129629</v>
      </c>
      <c r="T1719" s="9">
        <f t="shared" si="144"/>
        <v>42481.166666666672</v>
      </c>
      <c r="U1719">
        <f t="shared" si="145"/>
        <v>2016</v>
      </c>
    </row>
    <row r="1720" spans="1:21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41"/>
        <v>0</v>
      </c>
      <c r="P1720">
        <f t="shared" si="142"/>
        <v>37.5</v>
      </c>
      <c r="Q1720" s="12" t="s">
        <v>8323</v>
      </c>
      <c r="R1720" t="s">
        <v>8345</v>
      </c>
      <c r="S1720" s="10">
        <f t="shared" si="143"/>
        <v>42460.610520833332</v>
      </c>
      <c r="T1720" s="9">
        <f t="shared" si="144"/>
        <v>42504.207638888889</v>
      </c>
      <c r="U1720">
        <f t="shared" si="145"/>
        <v>2016</v>
      </c>
    </row>
    <row r="1721" spans="1:21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41"/>
        <v>1</v>
      </c>
      <c r="P1721">
        <f t="shared" si="142"/>
        <v>11.666700000000001</v>
      </c>
      <c r="Q1721" s="12" t="s">
        <v>8323</v>
      </c>
      <c r="R1721" t="s">
        <v>8345</v>
      </c>
      <c r="S1721" s="10">
        <f t="shared" si="143"/>
        <v>41869.534618055557</v>
      </c>
      <c r="T1721" s="9">
        <f t="shared" si="144"/>
        <v>41899.534618055557</v>
      </c>
      <c r="U1721">
        <f t="shared" si="145"/>
        <v>2014</v>
      </c>
    </row>
    <row r="1722" spans="1:21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41"/>
        <v>6</v>
      </c>
      <c r="P1722">
        <f t="shared" si="142"/>
        <v>28.125</v>
      </c>
      <c r="Q1722" s="12" t="s">
        <v>8323</v>
      </c>
      <c r="R1722" t="s">
        <v>8345</v>
      </c>
      <c r="S1722" s="10">
        <f t="shared" si="143"/>
        <v>41922.783229166671</v>
      </c>
      <c r="T1722" s="9">
        <f t="shared" si="144"/>
        <v>41952.824895833335</v>
      </c>
      <c r="U1722">
        <f t="shared" si="145"/>
        <v>2014</v>
      </c>
    </row>
    <row r="1723" spans="1:21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41"/>
        <v>0</v>
      </c>
      <c r="P1723" t="str">
        <f t="shared" si="142"/>
        <v>no backers</v>
      </c>
      <c r="Q1723" s="12" t="s">
        <v>8323</v>
      </c>
      <c r="R1723" t="s">
        <v>8345</v>
      </c>
      <c r="S1723" s="10">
        <f t="shared" si="143"/>
        <v>42319.461377314816</v>
      </c>
      <c r="T1723" s="9">
        <f t="shared" si="144"/>
        <v>42349.461377314816</v>
      </c>
      <c r="U1723">
        <f t="shared" si="145"/>
        <v>2015</v>
      </c>
    </row>
    <row r="1724" spans="1:21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41"/>
        <v>0</v>
      </c>
      <c r="P1724">
        <f t="shared" si="142"/>
        <v>1</v>
      </c>
      <c r="Q1724" s="12" t="s">
        <v>8323</v>
      </c>
      <c r="R1724" t="s">
        <v>8345</v>
      </c>
      <c r="S1724" s="10">
        <f t="shared" si="143"/>
        <v>42425.960983796293</v>
      </c>
      <c r="T1724" s="9">
        <f t="shared" si="144"/>
        <v>42463.006944444445</v>
      </c>
      <c r="U1724">
        <f t="shared" si="145"/>
        <v>2016</v>
      </c>
    </row>
    <row r="1725" spans="1:21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41"/>
        <v>7</v>
      </c>
      <c r="P1725">
        <f t="shared" si="142"/>
        <v>216.66669999999999</v>
      </c>
      <c r="Q1725" s="12" t="s">
        <v>8323</v>
      </c>
      <c r="R1725" t="s">
        <v>8345</v>
      </c>
      <c r="S1725" s="10">
        <f t="shared" si="143"/>
        <v>42129.82540509259</v>
      </c>
      <c r="T1725" s="9">
        <f t="shared" si="144"/>
        <v>42186.25</v>
      </c>
      <c r="U1725">
        <f t="shared" si="145"/>
        <v>2015</v>
      </c>
    </row>
    <row r="1726" spans="1:21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41"/>
        <v>1</v>
      </c>
      <c r="P1726">
        <f t="shared" si="142"/>
        <v>8.75</v>
      </c>
      <c r="Q1726" s="12" t="s">
        <v>8323</v>
      </c>
      <c r="R1726" t="s">
        <v>8345</v>
      </c>
      <c r="S1726" s="10">
        <f t="shared" si="143"/>
        <v>41912.932430555556</v>
      </c>
      <c r="T1726" s="9">
        <f t="shared" si="144"/>
        <v>41942.932430555556</v>
      </c>
      <c r="U1726">
        <f t="shared" si="145"/>
        <v>2014</v>
      </c>
    </row>
    <row r="1727" spans="1:21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41"/>
        <v>10</v>
      </c>
      <c r="P1727">
        <f t="shared" si="142"/>
        <v>62.222200000000001</v>
      </c>
      <c r="Q1727" s="12" t="s">
        <v>8323</v>
      </c>
      <c r="R1727" t="s">
        <v>8345</v>
      </c>
      <c r="S1727" s="10">
        <f t="shared" si="143"/>
        <v>41845.968159722222</v>
      </c>
      <c r="T1727" s="9">
        <f t="shared" si="144"/>
        <v>41875.968159722222</v>
      </c>
      <c r="U1727">
        <f t="shared" si="145"/>
        <v>2014</v>
      </c>
    </row>
    <row r="1728" spans="1:21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41"/>
        <v>34</v>
      </c>
      <c r="P1728">
        <f t="shared" si="142"/>
        <v>137.25</v>
      </c>
      <c r="Q1728" s="12" t="s">
        <v>8323</v>
      </c>
      <c r="R1728" t="s">
        <v>8345</v>
      </c>
      <c r="S1728" s="10">
        <f t="shared" si="143"/>
        <v>41788.919722222221</v>
      </c>
      <c r="T1728" s="9">
        <f t="shared" si="144"/>
        <v>41817.919722222221</v>
      </c>
      <c r="U1728">
        <f t="shared" si="145"/>
        <v>2014</v>
      </c>
    </row>
    <row r="1729" spans="1:21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41"/>
        <v>0</v>
      </c>
      <c r="P1729">
        <f t="shared" si="142"/>
        <v>1</v>
      </c>
      <c r="Q1729" s="12" t="s">
        <v>8323</v>
      </c>
      <c r="R1729" t="s">
        <v>8345</v>
      </c>
      <c r="S1729" s="10">
        <f t="shared" si="143"/>
        <v>42044.927974537044</v>
      </c>
      <c r="T1729" s="9">
        <f t="shared" si="144"/>
        <v>42099.458333333328</v>
      </c>
      <c r="U1729">
        <f t="shared" si="145"/>
        <v>2015</v>
      </c>
    </row>
    <row r="1730" spans="1:21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41"/>
        <v>68</v>
      </c>
      <c r="P1730">
        <f t="shared" si="142"/>
        <v>122.1429</v>
      </c>
      <c r="Q1730" s="12" t="s">
        <v>8323</v>
      </c>
      <c r="R1730" t="s">
        <v>8345</v>
      </c>
      <c r="S1730" s="10">
        <f t="shared" si="143"/>
        <v>42268.625856481478</v>
      </c>
      <c r="T1730" s="9">
        <f t="shared" si="144"/>
        <v>42298.625856481478</v>
      </c>
      <c r="U1730">
        <f t="shared" si="145"/>
        <v>2015</v>
      </c>
    </row>
    <row r="1731" spans="1:21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46">ROUND(E1731/D1731*100,0)</f>
        <v>0</v>
      </c>
      <c r="P1731" t="str">
        <f t="shared" ref="P1731:P1794" si="147">IFERROR(ROUND(E1731/L1731,4),"no backers")</f>
        <v>no backers</v>
      </c>
      <c r="Q1731" s="12" t="s">
        <v>8323</v>
      </c>
      <c r="R1731" t="s">
        <v>8345</v>
      </c>
      <c r="S1731" s="10">
        <f t="shared" ref="S1731:S1794" si="148">(((J1731/60)/60)/24)+DATE(1970,1,1)</f>
        <v>42471.052152777775</v>
      </c>
      <c r="T1731" s="9">
        <f t="shared" ref="T1731:T1794" si="149">(((I1731/60)/60)/24)+DATE(1970,1,1)</f>
        <v>42531.052152777775</v>
      </c>
      <c r="U1731">
        <f t="shared" ref="U1731:U1794" si="150">YEAR(S1731)</f>
        <v>2016</v>
      </c>
    </row>
    <row r="1732" spans="1:21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46"/>
        <v>0</v>
      </c>
      <c r="P1732" t="str">
        <f t="shared" si="147"/>
        <v>no backers</v>
      </c>
      <c r="Q1732" s="12" t="s">
        <v>8323</v>
      </c>
      <c r="R1732" t="s">
        <v>8345</v>
      </c>
      <c r="S1732" s="10">
        <f t="shared" si="148"/>
        <v>42272.087766203709</v>
      </c>
      <c r="T1732" s="9">
        <f t="shared" si="149"/>
        <v>42302.087766203709</v>
      </c>
      <c r="U1732">
        <f t="shared" si="150"/>
        <v>2015</v>
      </c>
    </row>
    <row r="1733" spans="1:21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46"/>
        <v>0</v>
      </c>
      <c r="P1733" t="str">
        <f t="shared" si="147"/>
        <v>no backers</v>
      </c>
      <c r="Q1733" s="12" t="s">
        <v>8323</v>
      </c>
      <c r="R1733" t="s">
        <v>8345</v>
      </c>
      <c r="S1733" s="10">
        <f t="shared" si="148"/>
        <v>42152.906851851847</v>
      </c>
      <c r="T1733" s="9">
        <f t="shared" si="149"/>
        <v>42166.625</v>
      </c>
      <c r="U1733">
        <f t="shared" si="150"/>
        <v>2015</v>
      </c>
    </row>
    <row r="1734" spans="1:21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46"/>
        <v>0</v>
      </c>
      <c r="P1734" t="str">
        <f t="shared" si="147"/>
        <v>no backers</v>
      </c>
      <c r="Q1734" s="12" t="s">
        <v>8323</v>
      </c>
      <c r="R1734" t="s">
        <v>8345</v>
      </c>
      <c r="S1734" s="10">
        <f t="shared" si="148"/>
        <v>42325.683807870373</v>
      </c>
      <c r="T1734" s="9">
        <f t="shared" si="149"/>
        <v>42385.208333333328</v>
      </c>
      <c r="U1734">
        <f t="shared" si="150"/>
        <v>2015</v>
      </c>
    </row>
    <row r="1735" spans="1:21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46"/>
        <v>0</v>
      </c>
      <c r="P1735" t="str">
        <f t="shared" si="147"/>
        <v>no backers</v>
      </c>
      <c r="Q1735" s="12" t="s">
        <v>8323</v>
      </c>
      <c r="R1735" t="s">
        <v>8345</v>
      </c>
      <c r="S1735" s="10">
        <f t="shared" si="148"/>
        <v>42614.675625000003</v>
      </c>
      <c r="T1735" s="9">
        <f t="shared" si="149"/>
        <v>42626.895833333328</v>
      </c>
      <c r="U1735">
        <f t="shared" si="150"/>
        <v>2016</v>
      </c>
    </row>
    <row r="1736" spans="1:21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46"/>
        <v>0</v>
      </c>
      <c r="P1736">
        <f t="shared" si="147"/>
        <v>1</v>
      </c>
      <c r="Q1736" s="12" t="s">
        <v>8323</v>
      </c>
      <c r="R1736" t="s">
        <v>8345</v>
      </c>
      <c r="S1736" s="10">
        <f t="shared" si="148"/>
        <v>42102.036527777775</v>
      </c>
      <c r="T1736" s="9">
        <f t="shared" si="149"/>
        <v>42132.036527777775</v>
      </c>
      <c r="U1736">
        <f t="shared" si="150"/>
        <v>2015</v>
      </c>
    </row>
    <row r="1737" spans="1:21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46"/>
        <v>11</v>
      </c>
      <c r="P1737">
        <f t="shared" si="147"/>
        <v>55</v>
      </c>
      <c r="Q1737" s="12" t="s">
        <v>8323</v>
      </c>
      <c r="R1737" t="s">
        <v>8345</v>
      </c>
      <c r="S1737" s="10">
        <f t="shared" si="148"/>
        <v>42559.814178240747</v>
      </c>
      <c r="T1737" s="9">
        <f t="shared" si="149"/>
        <v>42589.814178240747</v>
      </c>
      <c r="U1737">
        <f t="shared" si="150"/>
        <v>2016</v>
      </c>
    </row>
    <row r="1738" spans="1:21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46"/>
        <v>1</v>
      </c>
      <c r="P1738">
        <f t="shared" si="147"/>
        <v>22</v>
      </c>
      <c r="Q1738" s="12" t="s">
        <v>8323</v>
      </c>
      <c r="R1738" t="s">
        <v>8345</v>
      </c>
      <c r="S1738" s="10">
        <f t="shared" si="148"/>
        <v>42286.861493055556</v>
      </c>
      <c r="T1738" s="9">
        <f t="shared" si="149"/>
        <v>42316.90315972222</v>
      </c>
      <c r="U1738">
        <f t="shared" si="150"/>
        <v>2015</v>
      </c>
    </row>
    <row r="1739" spans="1:21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46"/>
        <v>21</v>
      </c>
      <c r="P1739">
        <f t="shared" si="147"/>
        <v>56.666699999999999</v>
      </c>
      <c r="Q1739" s="12" t="s">
        <v>8323</v>
      </c>
      <c r="R1739" t="s">
        <v>8345</v>
      </c>
      <c r="S1739" s="10">
        <f t="shared" si="148"/>
        <v>42175.948981481488</v>
      </c>
      <c r="T1739" s="9">
        <f t="shared" si="149"/>
        <v>42205.948981481488</v>
      </c>
      <c r="U1739">
        <f t="shared" si="150"/>
        <v>2015</v>
      </c>
    </row>
    <row r="1740" spans="1:21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46"/>
        <v>0</v>
      </c>
      <c r="P1740">
        <f t="shared" si="147"/>
        <v>20</v>
      </c>
      <c r="Q1740" s="12" t="s">
        <v>8323</v>
      </c>
      <c r="R1740" t="s">
        <v>8345</v>
      </c>
      <c r="S1740" s="10">
        <f t="shared" si="148"/>
        <v>41884.874328703707</v>
      </c>
      <c r="T1740" s="9">
        <f t="shared" si="149"/>
        <v>41914.874328703707</v>
      </c>
      <c r="U1740">
        <f t="shared" si="150"/>
        <v>2014</v>
      </c>
    </row>
    <row r="1741" spans="1:21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46"/>
        <v>0</v>
      </c>
      <c r="P1741">
        <f t="shared" si="147"/>
        <v>1</v>
      </c>
      <c r="Q1741" s="12" t="s">
        <v>8323</v>
      </c>
      <c r="R1741" t="s">
        <v>8345</v>
      </c>
      <c r="S1741" s="10">
        <f t="shared" si="148"/>
        <v>42435.874212962968</v>
      </c>
      <c r="T1741" s="9">
        <f t="shared" si="149"/>
        <v>42494.832546296297</v>
      </c>
      <c r="U1741">
        <f t="shared" si="150"/>
        <v>2016</v>
      </c>
    </row>
    <row r="1742" spans="1:21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46"/>
        <v>0</v>
      </c>
      <c r="P1742" t="str">
        <f t="shared" si="147"/>
        <v>no backers</v>
      </c>
      <c r="Q1742" s="12" t="s">
        <v>8323</v>
      </c>
      <c r="R1742" t="s">
        <v>8345</v>
      </c>
      <c r="S1742" s="10">
        <f t="shared" si="148"/>
        <v>42171.817384259266</v>
      </c>
      <c r="T1742" s="9">
        <f t="shared" si="149"/>
        <v>42201.817384259266</v>
      </c>
      <c r="U1742">
        <f t="shared" si="150"/>
        <v>2015</v>
      </c>
    </row>
    <row r="1743" spans="1:21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46"/>
        <v>111</v>
      </c>
      <c r="P1743">
        <f t="shared" si="147"/>
        <v>25.576899999999998</v>
      </c>
      <c r="Q1743" s="12" t="s">
        <v>8336</v>
      </c>
      <c r="R1743" t="s">
        <v>8337</v>
      </c>
      <c r="S1743" s="10">
        <f t="shared" si="148"/>
        <v>42120.628136574072</v>
      </c>
      <c r="T1743" s="9">
        <f t="shared" si="149"/>
        <v>42165.628136574072</v>
      </c>
      <c r="U1743">
        <f t="shared" si="150"/>
        <v>2015</v>
      </c>
    </row>
    <row r="1744" spans="1:21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46"/>
        <v>109</v>
      </c>
      <c r="P1744">
        <f t="shared" si="147"/>
        <v>63.970599999999997</v>
      </c>
      <c r="Q1744" s="12" t="s">
        <v>8336</v>
      </c>
      <c r="R1744" t="s">
        <v>8337</v>
      </c>
      <c r="S1744" s="10">
        <f t="shared" si="148"/>
        <v>42710.876967592587</v>
      </c>
      <c r="T1744" s="9">
        <f t="shared" si="149"/>
        <v>42742.875</v>
      </c>
      <c r="U1744">
        <f t="shared" si="150"/>
        <v>2016</v>
      </c>
    </row>
    <row r="1745" spans="1:21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46"/>
        <v>100</v>
      </c>
      <c r="P1745">
        <f t="shared" si="147"/>
        <v>89.925399999999996</v>
      </c>
      <c r="Q1745" s="12" t="s">
        <v>8336</v>
      </c>
      <c r="R1745" t="s">
        <v>8337</v>
      </c>
      <c r="S1745" s="10">
        <f t="shared" si="148"/>
        <v>42586.925636574073</v>
      </c>
      <c r="T1745" s="9">
        <f t="shared" si="149"/>
        <v>42609.165972222225</v>
      </c>
      <c r="U1745">
        <f t="shared" si="150"/>
        <v>2016</v>
      </c>
    </row>
    <row r="1746" spans="1:21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46"/>
        <v>118</v>
      </c>
      <c r="P1746">
        <f t="shared" si="147"/>
        <v>93.071399999999997</v>
      </c>
      <c r="Q1746" s="12" t="s">
        <v>8336</v>
      </c>
      <c r="R1746" t="s">
        <v>8337</v>
      </c>
      <c r="S1746" s="10">
        <f t="shared" si="148"/>
        <v>42026.605057870373</v>
      </c>
      <c r="T1746" s="9">
        <f t="shared" si="149"/>
        <v>42071.563391203701</v>
      </c>
      <c r="U1746">
        <f t="shared" si="150"/>
        <v>2015</v>
      </c>
    </row>
    <row r="1747" spans="1:21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46"/>
        <v>114</v>
      </c>
      <c r="P1747">
        <f t="shared" si="147"/>
        <v>89.674199999999999</v>
      </c>
      <c r="Q1747" s="12" t="s">
        <v>8336</v>
      </c>
      <c r="R1747" t="s">
        <v>8337</v>
      </c>
      <c r="S1747" s="10">
        <f t="shared" si="148"/>
        <v>42690.259699074071</v>
      </c>
      <c r="T1747" s="9">
        <f t="shared" si="149"/>
        <v>42726.083333333328</v>
      </c>
      <c r="U1747">
        <f t="shared" si="150"/>
        <v>2016</v>
      </c>
    </row>
    <row r="1748" spans="1:21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46"/>
        <v>148</v>
      </c>
      <c r="P1748">
        <f t="shared" si="147"/>
        <v>207.61680000000001</v>
      </c>
      <c r="Q1748" s="12" t="s">
        <v>8336</v>
      </c>
      <c r="R1748" t="s">
        <v>8337</v>
      </c>
      <c r="S1748" s="10">
        <f t="shared" si="148"/>
        <v>42668.176701388889</v>
      </c>
      <c r="T1748" s="9">
        <f t="shared" si="149"/>
        <v>42698.083333333328</v>
      </c>
      <c r="U1748">
        <f t="shared" si="150"/>
        <v>2016</v>
      </c>
    </row>
    <row r="1749" spans="1:21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46"/>
        <v>105</v>
      </c>
      <c r="P1749">
        <f t="shared" si="147"/>
        <v>59.408799999999999</v>
      </c>
      <c r="Q1749" s="12" t="s">
        <v>8336</v>
      </c>
      <c r="R1749" t="s">
        <v>8337</v>
      </c>
      <c r="S1749" s="10">
        <f t="shared" si="148"/>
        <v>42292.435532407413</v>
      </c>
      <c r="T1749" s="9">
        <f t="shared" si="149"/>
        <v>42321.625</v>
      </c>
      <c r="U1749">
        <f t="shared" si="150"/>
        <v>2015</v>
      </c>
    </row>
    <row r="1750" spans="1:21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46"/>
        <v>130</v>
      </c>
      <c r="P1750">
        <f t="shared" si="147"/>
        <v>358.97239999999999</v>
      </c>
      <c r="Q1750" s="12" t="s">
        <v>8336</v>
      </c>
      <c r="R1750" t="s">
        <v>8337</v>
      </c>
      <c r="S1750" s="10">
        <f t="shared" si="148"/>
        <v>42219.950729166667</v>
      </c>
      <c r="T1750" s="9">
        <f t="shared" si="149"/>
        <v>42249.950729166667</v>
      </c>
      <c r="U1750">
        <f t="shared" si="150"/>
        <v>2015</v>
      </c>
    </row>
    <row r="1751" spans="1:21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46"/>
        <v>123</v>
      </c>
      <c r="P1751">
        <f t="shared" si="147"/>
        <v>94.736599999999996</v>
      </c>
      <c r="Q1751" s="12" t="s">
        <v>8336</v>
      </c>
      <c r="R1751" t="s">
        <v>8337</v>
      </c>
      <c r="S1751" s="10">
        <f t="shared" si="148"/>
        <v>42758.975937499999</v>
      </c>
      <c r="T1751" s="9">
        <f t="shared" si="149"/>
        <v>42795.791666666672</v>
      </c>
      <c r="U1751">
        <f t="shared" si="150"/>
        <v>2017</v>
      </c>
    </row>
    <row r="1752" spans="1:21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46"/>
        <v>202</v>
      </c>
      <c r="P1752">
        <f t="shared" si="147"/>
        <v>80.647999999999996</v>
      </c>
      <c r="Q1752" s="12" t="s">
        <v>8336</v>
      </c>
      <c r="R1752" t="s">
        <v>8337</v>
      </c>
      <c r="S1752" s="10">
        <f t="shared" si="148"/>
        <v>42454.836851851855</v>
      </c>
      <c r="T1752" s="9">
        <f t="shared" si="149"/>
        <v>42479.836851851855</v>
      </c>
      <c r="U1752">
        <f t="shared" si="150"/>
        <v>2016</v>
      </c>
    </row>
    <row r="1753" spans="1:21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46"/>
        <v>103</v>
      </c>
      <c r="P1753">
        <f t="shared" si="147"/>
        <v>168.6885</v>
      </c>
      <c r="Q1753" s="12" t="s">
        <v>8336</v>
      </c>
      <c r="R1753" t="s">
        <v>8337</v>
      </c>
      <c r="S1753" s="10">
        <f t="shared" si="148"/>
        <v>42052.7815162037</v>
      </c>
      <c r="T1753" s="9">
        <f t="shared" si="149"/>
        <v>42082.739849537036</v>
      </c>
      <c r="U1753">
        <f t="shared" si="150"/>
        <v>2015</v>
      </c>
    </row>
    <row r="1754" spans="1:21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46"/>
        <v>260</v>
      </c>
      <c r="P1754">
        <f t="shared" si="147"/>
        <v>34.688899999999997</v>
      </c>
      <c r="Q1754" s="12" t="s">
        <v>8336</v>
      </c>
      <c r="R1754" t="s">
        <v>8337</v>
      </c>
      <c r="S1754" s="10">
        <f t="shared" si="148"/>
        <v>42627.253263888888</v>
      </c>
      <c r="T1754" s="9">
        <f t="shared" si="149"/>
        <v>42657.253263888888</v>
      </c>
      <c r="U1754">
        <f t="shared" si="150"/>
        <v>2016</v>
      </c>
    </row>
    <row r="1755" spans="1:21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46"/>
        <v>108</v>
      </c>
      <c r="P1755">
        <f t="shared" si="147"/>
        <v>462.8571</v>
      </c>
      <c r="Q1755" s="12" t="s">
        <v>8336</v>
      </c>
      <c r="R1755" t="s">
        <v>8337</v>
      </c>
      <c r="S1755" s="10">
        <f t="shared" si="148"/>
        <v>42420.74962962963</v>
      </c>
      <c r="T1755" s="9">
        <f t="shared" si="149"/>
        <v>42450.707962962959</v>
      </c>
      <c r="U1755">
        <f t="shared" si="150"/>
        <v>2016</v>
      </c>
    </row>
    <row r="1756" spans="1:21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46"/>
        <v>111</v>
      </c>
      <c r="P1756">
        <f t="shared" si="147"/>
        <v>104.38890000000001</v>
      </c>
      <c r="Q1756" s="12" t="s">
        <v>8336</v>
      </c>
      <c r="R1756" t="s">
        <v>8337</v>
      </c>
      <c r="S1756" s="10">
        <f t="shared" si="148"/>
        <v>42067.876770833333</v>
      </c>
      <c r="T1756" s="9">
        <f t="shared" si="149"/>
        <v>42097.835104166668</v>
      </c>
      <c r="U1756">
        <f t="shared" si="150"/>
        <v>2015</v>
      </c>
    </row>
    <row r="1757" spans="1:21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46"/>
        <v>120</v>
      </c>
      <c r="P1757">
        <f t="shared" si="147"/>
        <v>7.5</v>
      </c>
      <c r="Q1757" s="12" t="s">
        <v>8336</v>
      </c>
      <c r="R1757" t="s">
        <v>8337</v>
      </c>
      <c r="S1757" s="10">
        <f t="shared" si="148"/>
        <v>42252.788900462961</v>
      </c>
      <c r="T1757" s="9">
        <f t="shared" si="149"/>
        <v>42282.788900462961</v>
      </c>
      <c r="U1757">
        <f t="shared" si="150"/>
        <v>2015</v>
      </c>
    </row>
    <row r="1758" spans="1:21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46"/>
        <v>103</v>
      </c>
      <c r="P1758">
        <f t="shared" si="147"/>
        <v>47.13</v>
      </c>
      <c r="Q1758" s="12" t="s">
        <v>8336</v>
      </c>
      <c r="R1758" t="s">
        <v>8337</v>
      </c>
      <c r="S1758" s="10">
        <f t="shared" si="148"/>
        <v>42571.167465277773</v>
      </c>
      <c r="T1758" s="9">
        <f t="shared" si="149"/>
        <v>42611.167465277773</v>
      </c>
      <c r="U1758">
        <f t="shared" si="150"/>
        <v>2016</v>
      </c>
    </row>
    <row r="1759" spans="1:21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46"/>
        <v>116</v>
      </c>
      <c r="P1759">
        <f t="shared" si="147"/>
        <v>414.28570000000002</v>
      </c>
      <c r="Q1759" s="12" t="s">
        <v>8336</v>
      </c>
      <c r="R1759" t="s">
        <v>8337</v>
      </c>
      <c r="S1759" s="10">
        <f t="shared" si="148"/>
        <v>42733.827349537038</v>
      </c>
      <c r="T1759" s="9">
        <f t="shared" si="149"/>
        <v>42763.811805555553</v>
      </c>
      <c r="U1759">
        <f t="shared" si="150"/>
        <v>2016</v>
      </c>
    </row>
    <row r="1760" spans="1:21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46"/>
        <v>115</v>
      </c>
      <c r="P1760">
        <f t="shared" si="147"/>
        <v>42.481499999999997</v>
      </c>
      <c r="Q1760" s="12" t="s">
        <v>8336</v>
      </c>
      <c r="R1760" t="s">
        <v>8337</v>
      </c>
      <c r="S1760" s="10">
        <f t="shared" si="148"/>
        <v>42505.955925925926</v>
      </c>
      <c r="T1760" s="9">
        <f t="shared" si="149"/>
        <v>42565.955925925926</v>
      </c>
      <c r="U1760">
        <f t="shared" si="150"/>
        <v>2016</v>
      </c>
    </row>
    <row r="1761" spans="1:21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46"/>
        <v>107</v>
      </c>
      <c r="P1761">
        <f t="shared" si="147"/>
        <v>108.77549999999999</v>
      </c>
      <c r="Q1761" s="12" t="s">
        <v>8336</v>
      </c>
      <c r="R1761" t="s">
        <v>8337</v>
      </c>
      <c r="S1761" s="10">
        <f t="shared" si="148"/>
        <v>42068.829039351855</v>
      </c>
      <c r="T1761" s="9">
        <f t="shared" si="149"/>
        <v>42088.787372685183</v>
      </c>
      <c r="U1761">
        <f t="shared" si="150"/>
        <v>2015</v>
      </c>
    </row>
    <row r="1762" spans="1:21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46"/>
        <v>165</v>
      </c>
      <c r="P1762">
        <f t="shared" si="147"/>
        <v>81.097999999999999</v>
      </c>
      <c r="Q1762" s="12" t="s">
        <v>8336</v>
      </c>
      <c r="R1762" t="s">
        <v>8337</v>
      </c>
      <c r="S1762" s="10">
        <f t="shared" si="148"/>
        <v>42405.67260416667</v>
      </c>
      <c r="T1762" s="9">
        <f t="shared" si="149"/>
        <v>42425.67260416667</v>
      </c>
      <c r="U1762">
        <f t="shared" si="150"/>
        <v>2016</v>
      </c>
    </row>
    <row r="1763" spans="1:21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46"/>
        <v>155</v>
      </c>
      <c r="P1763">
        <f t="shared" si="147"/>
        <v>51.666699999999999</v>
      </c>
      <c r="Q1763" s="12" t="s">
        <v>8336</v>
      </c>
      <c r="R1763" t="s">
        <v>8337</v>
      </c>
      <c r="S1763" s="10">
        <f t="shared" si="148"/>
        <v>42209.567824074074</v>
      </c>
      <c r="T1763" s="9">
        <f t="shared" si="149"/>
        <v>42259.567824074074</v>
      </c>
      <c r="U1763">
        <f t="shared" si="150"/>
        <v>2015</v>
      </c>
    </row>
    <row r="1764" spans="1:21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46"/>
        <v>885</v>
      </c>
      <c r="P1764">
        <f t="shared" si="147"/>
        <v>35.4</v>
      </c>
      <c r="Q1764" s="12" t="s">
        <v>8336</v>
      </c>
      <c r="R1764" t="s">
        <v>8337</v>
      </c>
      <c r="S1764" s="10">
        <f t="shared" si="148"/>
        <v>42410.982002314813</v>
      </c>
      <c r="T1764" s="9">
        <f t="shared" si="149"/>
        <v>42440.982002314813</v>
      </c>
      <c r="U1764">
        <f t="shared" si="150"/>
        <v>2016</v>
      </c>
    </row>
    <row r="1765" spans="1:21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46"/>
        <v>102</v>
      </c>
      <c r="P1765">
        <f t="shared" si="147"/>
        <v>103.6356</v>
      </c>
      <c r="Q1765" s="12" t="s">
        <v>8336</v>
      </c>
      <c r="R1765" t="s">
        <v>8337</v>
      </c>
      <c r="S1765" s="10">
        <f t="shared" si="148"/>
        <v>42636.868518518517</v>
      </c>
      <c r="T1765" s="9">
        <f t="shared" si="149"/>
        <v>42666.868518518517</v>
      </c>
      <c r="U1765">
        <f t="shared" si="150"/>
        <v>2016</v>
      </c>
    </row>
    <row r="1766" spans="1:21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46"/>
        <v>20</v>
      </c>
      <c r="P1766">
        <f t="shared" si="147"/>
        <v>55.2821</v>
      </c>
      <c r="Q1766" s="12" t="s">
        <v>8336</v>
      </c>
      <c r="R1766" t="s">
        <v>8337</v>
      </c>
      <c r="S1766" s="10">
        <f t="shared" si="148"/>
        <v>41825.485868055555</v>
      </c>
      <c r="T1766" s="9">
        <f t="shared" si="149"/>
        <v>41854.485868055555</v>
      </c>
      <c r="U1766">
        <f t="shared" si="150"/>
        <v>2014</v>
      </c>
    </row>
    <row r="1767" spans="1:21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46"/>
        <v>59</v>
      </c>
      <c r="P1767">
        <f t="shared" si="147"/>
        <v>72.169700000000006</v>
      </c>
      <c r="Q1767" s="12" t="s">
        <v>8336</v>
      </c>
      <c r="R1767" t="s">
        <v>8337</v>
      </c>
      <c r="S1767" s="10">
        <f t="shared" si="148"/>
        <v>41834.980462962965</v>
      </c>
      <c r="T1767" s="9">
        <f t="shared" si="149"/>
        <v>41864.980462962965</v>
      </c>
      <c r="U1767">
        <f t="shared" si="150"/>
        <v>2014</v>
      </c>
    </row>
    <row r="1768" spans="1:21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46"/>
        <v>0</v>
      </c>
      <c r="P1768" t="str">
        <f t="shared" si="147"/>
        <v>no backers</v>
      </c>
      <c r="Q1768" s="12" t="s">
        <v>8336</v>
      </c>
      <c r="R1768" t="s">
        <v>8337</v>
      </c>
      <c r="S1768" s="10">
        <f t="shared" si="148"/>
        <v>41855.859814814816</v>
      </c>
      <c r="T1768" s="9">
        <f t="shared" si="149"/>
        <v>41876.859814814816</v>
      </c>
      <c r="U1768">
        <f t="shared" si="150"/>
        <v>2014</v>
      </c>
    </row>
    <row r="1769" spans="1:21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46"/>
        <v>46</v>
      </c>
      <c r="P1769">
        <f t="shared" si="147"/>
        <v>58.615400000000001</v>
      </c>
      <c r="Q1769" s="12" t="s">
        <v>8336</v>
      </c>
      <c r="R1769" t="s">
        <v>8337</v>
      </c>
      <c r="S1769" s="10">
        <f t="shared" si="148"/>
        <v>41824.658379629633</v>
      </c>
      <c r="T1769" s="9">
        <f t="shared" si="149"/>
        <v>41854.658379629633</v>
      </c>
      <c r="U1769">
        <f t="shared" si="150"/>
        <v>2014</v>
      </c>
    </row>
    <row r="1770" spans="1:21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46"/>
        <v>4</v>
      </c>
      <c r="P1770">
        <f t="shared" si="147"/>
        <v>12.466699999999999</v>
      </c>
      <c r="Q1770" s="12" t="s">
        <v>8336</v>
      </c>
      <c r="R1770" t="s">
        <v>8337</v>
      </c>
      <c r="S1770" s="10">
        <f t="shared" si="148"/>
        <v>41849.560694444444</v>
      </c>
      <c r="T1770" s="9">
        <f t="shared" si="149"/>
        <v>41909.560694444444</v>
      </c>
      <c r="U1770">
        <f t="shared" si="150"/>
        <v>2014</v>
      </c>
    </row>
    <row r="1771" spans="1:21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46"/>
        <v>3</v>
      </c>
      <c r="P1771">
        <f t="shared" si="147"/>
        <v>49.136400000000002</v>
      </c>
      <c r="Q1771" s="12" t="s">
        <v>8336</v>
      </c>
      <c r="R1771" t="s">
        <v>8337</v>
      </c>
      <c r="S1771" s="10">
        <f t="shared" si="148"/>
        <v>41987.818969907406</v>
      </c>
      <c r="T1771" s="9">
        <f t="shared" si="149"/>
        <v>42017.818969907406</v>
      </c>
      <c r="U1771">
        <f t="shared" si="150"/>
        <v>2014</v>
      </c>
    </row>
    <row r="1772" spans="1:21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46"/>
        <v>57</v>
      </c>
      <c r="P1772">
        <f t="shared" si="147"/>
        <v>150.5</v>
      </c>
      <c r="Q1772" s="12" t="s">
        <v>8336</v>
      </c>
      <c r="R1772" t="s">
        <v>8337</v>
      </c>
      <c r="S1772" s="10">
        <f t="shared" si="148"/>
        <v>41891.780023148152</v>
      </c>
      <c r="T1772" s="9">
        <f t="shared" si="149"/>
        <v>41926.780023148152</v>
      </c>
      <c r="U1772">
        <f t="shared" si="150"/>
        <v>2014</v>
      </c>
    </row>
    <row r="1773" spans="1:21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46"/>
        <v>21</v>
      </c>
      <c r="P1773">
        <f t="shared" si="147"/>
        <v>35.799999999999997</v>
      </c>
      <c r="Q1773" s="12" t="s">
        <v>8336</v>
      </c>
      <c r="R1773" t="s">
        <v>8337</v>
      </c>
      <c r="S1773" s="10">
        <f t="shared" si="148"/>
        <v>41905.979629629634</v>
      </c>
      <c r="T1773" s="9">
        <f t="shared" si="149"/>
        <v>41935.979629629634</v>
      </c>
      <c r="U1773">
        <f t="shared" si="150"/>
        <v>2014</v>
      </c>
    </row>
    <row r="1774" spans="1:21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46"/>
        <v>16</v>
      </c>
      <c r="P1774">
        <f t="shared" si="147"/>
        <v>45.157899999999998</v>
      </c>
      <c r="Q1774" s="12" t="s">
        <v>8336</v>
      </c>
      <c r="R1774" t="s">
        <v>8337</v>
      </c>
      <c r="S1774" s="10">
        <f t="shared" si="148"/>
        <v>41766.718009259261</v>
      </c>
      <c r="T1774" s="9">
        <f t="shared" si="149"/>
        <v>41826.718009259261</v>
      </c>
      <c r="U1774">
        <f t="shared" si="150"/>
        <v>2014</v>
      </c>
    </row>
    <row r="1775" spans="1:21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46"/>
        <v>6</v>
      </c>
      <c r="P1775">
        <f t="shared" si="147"/>
        <v>98.789500000000004</v>
      </c>
      <c r="Q1775" s="12" t="s">
        <v>8336</v>
      </c>
      <c r="R1775" t="s">
        <v>8337</v>
      </c>
      <c r="S1775" s="10">
        <f t="shared" si="148"/>
        <v>41978.760393518518</v>
      </c>
      <c r="T1775" s="9">
        <f t="shared" si="149"/>
        <v>42023.760393518518</v>
      </c>
      <c r="U1775">
        <f t="shared" si="150"/>
        <v>2014</v>
      </c>
    </row>
    <row r="1776" spans="1:21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46"/>
        <v>46</v>
      </c>
      <c r="P1776">
        <f t="shared" si="147"/>
        <v>88.307699999999997</v>
      </c>
      <c r="Q1776" s="12" t="s">
        <v>8336</v>
      </c>
      <c r="R1776" t="s">
        <v>8337</v>
      </c>
      <c r="S1776" s="10">
        <f t="shared" si="148"/>
        <v>41930.218657407408</v>
      </c>
      <c r="T1776" s="9">
        <f t="shared" si="149"/>
        <v>41972.624305555553</v>
      </c>
      <c r="U1776">
        <f t="shared" si="150"/>
        <v>2014</v>
      </c>
    </row>
    <row r="1777" spans="1:21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46"/>
        <v>65</v>
      </c>
      <c r="P1777">
        <f t="shared" si="147"/>
        <v>170.62899999999999</v>
      </c>
      <c r="Q1777" s="12" t="s">
        <v>8336</v>
      </c>
      <c r="R1777" t="s">
        <v>8337</v>
      </c>
      <c r="S1777" s="10">
        <f t="shared" si="148"/>
        <v>41891.976388888892</v>
      </c>
      <c r="T1777" s="9">
        <f t="shared" si="149"/>
        <v>41936.976388888892</v>
      </c>
      <c r="U1777">
        <f t="shared" si="150"/>
        <v>2014</v>
      </c>
    </row>
    <row r="1778" spans="1:21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46"/>
        <v>7</v>
      </c>
      <c r="P1778">
        <f t="shared" si="147"/>
        <v>83.75</v>
      </c>
      <c r="Q1778" s="12" t="s">
        <v>8336</v>
      </c>
      <c r="R1778" t="s">
        <v>8337</v>
      </c>
      <c r="S1778" s="10">
        <f t="shared" si="148"/>
        <v>41905.95684027778</v>
      </c>
      <c r="T1778" s="9">
        <f t="shared" si="149"/>
        <v>41941.95684027778</v>
      </c>
      <c r="U1778">
        <f t="shared" si="150"/>
        <v>2014</v>
      </c>
    </row>
    <row r="1779" spans="1:21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46"/>
        <v>14</v>
      </c>
      <c r="P1779">
        <f t="shared" si="147"/>
        <v>65.099999999999994</v>
      </c>
      <c r="Q1779" s="12" t="s">
        <v>8336</v>
      </c>
      <c r="R1779" t="s">
        <v>8337</v>
      </c>
      <c r="S1779" s="10">
        <f t="shared" si="148"/>
        <v>42025.357094907406</v>
      </c>
      <c r="T1779" s="9">
        <f t="shared" si="149"/>
        <v>42055.357094907406</v>
      </c>
      <c r="U1779">
        <f t="shared" si="150"/>
        <v>2015</v>
      </c>
    </row>
    <row r="1780" spans="1:21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46"/>
        <v>2</v>
      </c>
      <c r="P1780">
        <f t="shared" si="147"/>
        <v>66.333299999999994</v>
      </c>
      <c r="Q1780" s="12" t="s">
        <v>8336</v>
      </c>
      <c r="R1780" t="s">
        <v>8337</v>
      </c>
      <c r="S1780" s="10">
        <f t="shared" si="148"/>
        <v>42045.86336805555</v>
      </c>
      <c r="T1780" s="9">
        <f t="shared" si="149"/>
        <v>42090.821701388893</v>
      </c>
      <c r="U1780">
        <f t="shared" si="150"/>
        <v>2015</v>
      </c>
    </row>
    <row r="1781" spans="1:21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46"/>
        <v>36</v>
      </c>
      <c r="P1781">
        <f t="shared" si="147"/>
        <v>104.8947</v>
      </c>
      <c r="Q1781" s="12" t="s">
        <v>8336</v>
      </c>
      <c r="R1781" t="s">
        <v>8337</v>
      </c>
      <c r="S1781" s="10">
        <f t="shared" si="148"/>
        <v>42585.691898148143</v>
      </c>
      <c r="T1781" s="9">
        <f t="shared" si="149"/>
        <v>42615.691898148143</v>
      </c>
      <c r="U1781">
        <f t="shared" si="150"/>
        <v>2016</v>
      </c>
    </row>
    <row r="1782" spans="1:21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46"/>
        <v>40</v>
      </c>
      <c r="P1782">
        <f t="shared" si="147"/>
        <v>78.440799999999996</v>
      </c>
      <c r="Q1782" s="12" t="s">
        <v>8336</v>
      </c>
      <c r="R1782" t="s">
        <v>8337</v>
      </c>
      <c r="S1782" s="10">
        <f t="shared" si="148"/>
        <v>42493.600810185191</v>
      </c>
      <c r="T1782" s="9">
        <f t="shared" si="149"/>
        <v>42553.600810185191</v>
      </c>
      <c r="U1782">
        <f t="shared" si="150"/>
        <v>2016</v>
      </c>
    </row>
    <row r="1783" spans="1:21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46"/>
        <v>26</v>
      </c>
      <c r="P1783">
        <f t="shared" si="147"/>
        <v>59.041699999999999</v>
      </c>
      <c r="Q1783" s="12" t="s">
        <v>8336</v>
      </c>
      <c r="R1783" t="s">
        <v>8337</v>
      </c>
      <c r="S1783" s="10">
        <f t="shared" si="148"/>
        <v>42597.617418981477</v>
      </c>
      <c r="T1783" s="9">
        <f t="shared" si="149"/>
        <v>42628.617418981477</v>
      </c>
      <c r="U1783">
        <f t="shared" si="150"/>
        <v>2016</v>
      </c>
    </row>
    <row r="1784" spans="1:21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46"/>
        <v>15</v>
      </c>
      <c r="P1784">
        <f t="shared" si="147"/>
        <v>71.342100000000002</v>
      </c>
      <c r="Q1784" s="12" t="s">
        <v>8336</v>
      </c>
      <c r="R1784" t="s">
        <v>8337</v>
      </c>
      <c r="S1784" s="10">
        <f t="shared" si="148"/>
        <v>42388.575104166666</v>
      </c>
      <c r="T1784" s="9">
        <f t="shared" si="149"/>
        <v>42421.575104166666</v>
      </c>
      <c r="U1784">
        <f t="shared" si="150"/>
        <v>2016</v>
      </c>
    </row>
    <row r="1785" spans="1:21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46"/>
        <v>24</v>
      </c>
      <c r="P1785">
        <f t="shared" si="147"/>
        <v>51.226999999999997</v>
      </c>
      <c r="Q1785" s="12" t="s">
        <v>8336</v>
      </c>
      <c r="R1785" t="s">
        <v>8337</v>
      </c>
      <c r="S1785" s="10">
        <f t="shared" si="148"/>
        <v>42115.949976851851</v>
      </c>
      <c r="T1785" s="9">
        <f t="shared" si="149"/>
        <v>42145.949976851851</v>
      </c>
      <c r="U1785">
        <f t="shared" si="150"/>
        <v>2015</v>
      </c>
    </row>
    <row r="1786" spans="1:21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46"/>
        <v>40</v>
      </c>
      <c r="P1786">
        <f t="shared" si="147"/>
        <v>60.242400000000004</v>
      </c>
      <c r="Q1786" s="12" t="s">
        <v>8336</v>
      </c>
      <c r="R1786" t="s">
        <v>8337</v>
      </c>
      <c r="S1786" s="10">
        <f t="shared" si="148"/>
        <v>42003.655555555553</v>
      </c>
      <c r="T1786" s="9">
        <f t="shared" si="149"/>
        <v>42035.142361111109</v>
      </c>
      <c r="U1786">
        <f t="shared" si="150"/>
        <v>2014</v>
      </c>
    </row>
    <row r="1787" spans="1:21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46"/>
        <v>20</v>
      </c>
      <c r="P1787">
        <f t="shared" si="147"/>
        <v>44.935200000000002</v>
      </c>
      <c r="Q1787" s="12" t="s">
        <v>8336</v>
      </c>
      <c r="R1787" t="s">
        <v>8337</v>
      </c>
      <c r="S1787" s="10">
        <f t="shared" si="148"/>
        <v>41897.134895833333</v>
      </c>
      <c r="T1787" s="9">
        <f t="shared" si="149"/>
        <v>41928</v>
      </c>
      <c r="U1787">
        <f t="shared" si="150"/>
        <v>2014</v>
      </c>
    </row>
    <row r="1788" spans="1:21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46"/>
        <v>48</v>
      </c>
      <c r="P1788">
        <f t="shared" si="147"/>
        <v>31.206900000000001</v>
      </c>
      <c r="Q1788" s="12" t="s">
        <v>8336</v>
      </c>
      <c r="R1788" t="s">
        <v>8337</v>
      </c>
      <c r="S1788" s="10">
        <f t="shared" si="148"/>
        <v>41958.550659722227</v>
      </c>
      <c r="T1788" s="9">
        <f t="shared" si="149"/>
        <v>41988.550659722227</v>
      </c>
      <c r="U1788">
        <f t="shared" si="150"/>
        <v>2014</v>
      </c>
    </row>
    <row r="1789" spans="1:21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46"/>
        <v>15</v>
      </c>
      <c r="P1789">
        <f t="shared" si="147"/>
        <v>63.875</v>
      </c>
      <c r="Q1789" s="12" t="s">
        <v>8336</v>
      </c>
      <c r="R1789" t="s">
        <v>8337</v>
      </c>
      <c r="S1789" s="10">
        <f t="shared" si="148"/>
        <v>42068.65552083333</v>
      </c>
      <c r="T1789" s="9">
        <f t="shared" si="149"/>
        <v>42098.613854166666</v>
      </c>
      <c r="U1789">
        <f t="shared" si="150"/>
        <v>2015</v>
      </c>
    </row>
    <row r="1790" spans="1:21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46"/>
        <v>1</v>
      </c>
      <c r="P1790">
        <f t="shared" si="147"/>
        <v>19</v>
      </c>
      <c r="Q1790" s="12" t="s">
        <v>8336</v>
      </c>
      <c r="R1790" t="s">
        <v>8337</v>
      </c>
      <c r="S1790" s="10">
        <f t="shared" si="148"/>
        <v>41913.94840277778</v>
      </c>
      <c r="T1790" s="9">
        <f t="shared" si="149"/>
        <v>41943.94840277778</v>
      </c>
      <c r="U1790">
        <f t="shared" si="150"/>
        <v>2014</v>
      </c>
    </row>
    <row r="1791" spans="1:21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46"/>
        <v>1</v>
      </c>
      <c r="P1791">
        <f t="shared" si="147"/>
        <v>10</v>
      </c>
      <c r="Q1791" s="12" t="s">
        <v>8336</v>
      </c>
      <c r="R1791" t="s">
        <v>8337</v>
      </c>
      <c r="S1791" s="10">
        <f t="shared" si="148"/>
        <v>41956.250034722223</v>
      </c>
      <c r="T1791" s="9">
        <f t="shared" si="149"/>
        <v>42016.250034722223</v>
      </c>
      <c r="U1791">
        <f t="shared" si="150"/>
        <v>2014</v>
      </c>
    </row>
    <row r="1792" spans="1:21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46"/>
        <v>5</v>
      </c>
      <c r="P1792">
        <f t="shared" si="147"/>
        <v>109.0667</v>
      </c>
      <c r="Q1792" s="12" t="s">
        <v>8336</v>
      </c>
      <c r="R1792" t="s">
        <v>8337</v>
      </c>
      <c r="S1792" s="10">
        <f t="shared" si="148"/>
        <v>42010.674513888895</v>
      </c>
      <c r="T1792" s="9">
        <f t="shared" si="149"/>
        <v>42040.674513888895</v>
      </c>
      <c r="U1792">
        <f t="shared" si="150"/>
        <v>2015</v>
      </c>
    </row>
    <row r="1793" spans="1:21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46"/>
        <v>4</v>
      </c>
      <c r="P1793">
        <f t="shared" si="147"/>
        <v>26.75</v>
      </c>
      <c r="Q1793" s="12" t="s">
        <v>8336</v>
      </c>
      <c r="R1793" t="s">
        <v>8337</v>
      </c>
      <c r="S1793" s="10">
        <f t="shared" si="148"/>
        <v>41973.740335648152</v>
      </c>
      <c r="T1793" s="9">
        <f t="shared" si="149"/>
        <v>42033.740335648152</v>
      </c>
      <c r="U1793">
        <f t="shared" si="150"/>
        <v>2014</v>
      </c>
    </row>
    <row r="1794" spans="1:21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46"/>
        <v>61</v>
      </c>
      <c r="P1794">
        <f t="shared" si="147"/>
        <v>109.9353</v>
      </c>
      <c r="Q1794" s="12" t="s">
        <v>8336</v>
      </c>
      <c r="R1794" t="s">
        <v>8337</v>
      </c>
      <c r="S1794" s="10">
        <f t="shared" si="148"/>
        <v>42189.031041666662</v>
      </c>
      <c r="T1794" s="9">
        <f t="shared" si="149"/>
        <v>42226.290972222225</v>
      </c>
      <c r="U1794">
        <f t="shared" si="150"/>
        <v>2015</v>
      </c>
    </row>
    <row r="1795" spans="1:21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51">ROUND(E1795/D1795*100,0)</f>
        <v>1</v>
      </c>
      <c r="P1795">
        <f t="shared" ref="P1795:P1858" si="152">IFERROR(ROUND(E1795/L1795,4),"no backers")</f>
        <v>20</v>
      </c>
      <c r="Q1795" s="12" t="s">
        <v>8336</v>
      </c>
      <c r="R1795" t="s">
        <v>8337</v>
      </c>
      <c r="S1795" s="10">
        <f t="shared" ref="S1795:S1858" si="153">(((J1795/60)/60)/24)+DATE(1970,1,1)</f>
        <v>41940.89166666667</v>
      </c>
      <c r="T1795" s="9">
        <f t="shared" ref="T1795:T1858" si="154">(((I1795/60)/60)/24)+DATE(1970,1,1)</f>
        <v>41970.933333333334</v>
      </c>
      <c r="U1795">
        <f t="shared" ref="U1795:U1858" si="155">YEAR(S1795)</f>
        <v>2014</v>
      </c>
    </row>
    <row r="1796" spans="1:21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51"/>
        <v>11</v>
      </c>
      <c r="P1796">
        <f t="shared" si="152"/>
        <v>55.3889</v>
      </c>
      <c r="Q1796" s="12" t="s">
        <v>8336</v>
      </c>
      <c r="R1796" t="s">
        <v>8337</v>
      </c>
      <c r="S1796" s="10">
        <f t="shared" si="153"/>
        <v>42011.551180555558</v>
      </c>
      <c r="T1796" s="9">
        <f t="shared" si="154"/>
        <v>42046.551180555558</v>
      </c>
      <c r="U1796">
        <f t="shared" si="155"/>
        <v>2015</v>
      </c>
    </row>
    <row r="1797" spans="1:21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51"/>
        <v>39</v>
      </c>
      <c r="P1797">
        <f t="shared" si="152"/>
        <v>133.90119999999999</v>
      </c>
      <c r="Q1797" s="12" t="s">
        <v>8336</v>
      </c>
      <c r="R1797" t="s">
        <v>8337</v>
      </c>
      <c r="S1797" s="10">
        <f t="shared" si="153"/>
        <v>42628.288668981477</v>
      </c>
      <c r="T1797" s="9">
        <f t="shared" si="154"/>
        <v>42657.666666666672</v>
      </c>
      <c r="U1797">
        <f t="shared" si="155"/>
        <v>2016</v>
      </c>
    </row>
    <row r="1798" spans="1:21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51"/>
        <v>22</v>
      </c>
      <c r="P1798">
        <f t="shared" si="152"/>
        <v>48.7209</v>
      </c>
      <c r="Q1798" s="12" t="s">
        <v>8336</v>
      </c>
      <c r="R1798" t="s">
        <v>8337</v>
      </c>
      <c r="S1798" s="10">
        <f t="shared" si="153"/>
        <v>42515.439421296294</v>
      </c>
      <c r="T1798" s="9">
        <f t="shared" si="154"/>
        <v>42575.439421296294</v>
      </c>
      <c r="U1798">
        <f t="shared" si="155"/>
        <v>2016</v>
      </c>
    </row>
    <row r="1799" spans="1:21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51"/>
        <v>68</v>
      </c>
      <c r="P1799">
        <f t="shared" si="152"/>
        <v>48.25</v>
      </c>
      <c r="Q1799" s="12" t="s">
        <v>8336</v>
      </c>
      <c r="R1799" t="s">
        <v>8337</v>
      </c>
      <c r="S1799" s="10">
        <f t="shared" si="153"/>
        <v>42689.56931712963</v>
      </c>
      <c r="T1799" s="9">
        <f t="shared" si="154"/>
        <v>42719.56931712963</v>
      </c>
      <c r="U1799">
        <f t="shared" si="155"/>
        <v>2016</v>
      </c>
    </row>
    <row r="1800" spans="1:21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51"/>
        <v>14</v>
      </c>
      <c r="P1800">
        <f t="shared" si="152"/>
        <v>58.972999999999999</v>
      </c>
      <c r="Q1800" s="12" t="s">
        <v>8336</v>
      </c>
      <c r="R1800" t="s">
        <v>8337</v>
      </c>
      <c r="S1800" s="10">
        <f t="shared" si="153"/>
        <v>42344.32677083333</v>
      </c>
      <c r="T1800" s="9">
        <f t="shared" si="154"/>
        <v>42404.32677083333</v>
      </c>
      <c r="U1800">
        <f t="shared" si="155"/>
        <v>2015</v>
      </c>
    </row>
    <row r="1801" spans="1:21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51"/>
        <v>2</v>
      </c>
      <c r="P1801">
        <f t="shared" si="152"/>
        <v>11.638299999999999</v>
      </c>
      <c r="Q1801" s="12" t="s">
        <v>8336</v>
      </c>
      <c r="R1801" t="s">
        <v>8337</v>
      </c>
      <c r="S1801" s="10">
        <f t="shared" si="153"/>
        <v>41934.842685185184</v>
      </c>
      <c r="T1801" s="9">
        <f t="shared" si="154"/>
        <v>41954.884351851855</v>
      </c>
      <c r="U1801">
        <f t="shared" si="155"/>
        <v>2014</v>
      </c>
    </row>
    <row r="1802" spans="1:21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51"/>
        <v>20</v>
      </c>
      <c r="P1802">
        <f t="shared" si="152"/>
        <v>83.716800000000006</v>
      </c>
      <c r="Q1802" s="12" t="s">
        <v>8336</v>
      </c>
      <c r="R1802" t="s">
        <v>8337</v>
      </c>
      <c r="S1802" s="10">
        <f t="shared" si="153"/>
        <v>42623.606134259258</v>
      </c>
      <c r="T1802" s="9">
        <f t="shared" si="154"/>
        <v>42653.606134259258</v>
      </c>
      <c r="U1802">
        <f t="shared" si="155"/>
        <v>2016</v>
      </c>
    </row>
    <row r="1803" spans="1:21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51"/>
        <v>14</v>
      </c>
      <c r="P1803">
        <f t="shared" si="152"/>
        <v>63.648600000000002</v>
      </c>
      <c r="Q1803" s="12" t="s">
        <v>8336</v>
      </c>
      <c r="R1803" t="s">
        <v>8337</v>
      </c>
      <c r="S1803" s="10">
        <f t="shared" si="153"/>
        <v>42321.660509259258</v>
      </c>
      <c r="T1803" s="9">
        <f t="shared" si="154"/>
        <v>42353.506944444445</v>
      </c>
      <c r="U1803">
        <f t="shared" si="155"/>
        <v>2015</v>
      </c>
    </row>
    <row r="1804" spans="1:21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51"/>
        <v>48</v>
      </c>
      <c r="P1804">
        <f t="shared" si="152"/>
        <v>94.277799999999999</v>
      </c>
      <c r="Q1804" s="12" t="s">
        <v>8336</v>
      </c>
      <c r="R1804" t="s">
        <v>8337</v>
      </c>
      <c r="S1804" s="10">
        <f t="shared" si="153"/>
        <v>42159.47256944445</v>
      </c>
      <c r="T1804" s="9">
        <f t="shared" si="154"/>
        <v>42182.915972222225</v>
      </c>
      <c r="U1804">
        <f t="shared" si="155"/>
        <v>2015</v>
      </c>
    </row>
    <row r="1805" spans="1:21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51"/>
        <v>31</v>
      </c>
      <c r="P1805">
        <f t="shared" si="152"/>
        <v>71.866699999999994</v>
      </c>
      <c r="Q1805" s="12" t="s">
        <v>8336</v>
      </c>
      <c r="R1805" t="s">
        <v>8337</v>
      </c>
      <c r="S1805" s="10">
        <f t="shared" si="153"/>
        <v>42018.071550925932</v>
      </c>
      <c r="T1805" s="9">
        <f t="shared" si="154"/>
        <v>42049.071550925932</v>
      </c>
      <c r="U1805">
        <f t="shared" si="155"/>
        <v>2015</v>
      </c>
    </row>
    <row r="1806" spans="1:21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51"/>
        <v>35</v>
      </c>
      <c r="P1806">
        <f t="shared" si="152"/>
        <v>104.8462</v>
      </c>
      <c r="Q1806" s="12" t="s">
        <v>8336</v>
      </c>
      <c r="R1806" t="s">
        <v>8337</v>
      </c>
      <c r="S1806" s="10">
        <f t="shared" si="153"/>
        <v>42282.678287037037</v>
      </c>
      <c r="T1806" s="9">
        <f t="shared" si="154"/>
        <v>42322.719953703709</v>
      </c>
      <c r="U1806">
        <f t="shared" si="155"/>
        <v>2015</v>
      </c>
    </row>
    <row r="1807" spans="1:21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51"/>
        <v>36</v>
      </c>
      <c r="P1807">
        <f t="shared" si="152"/>
        <v>67.139300000000006</v>
      </c>
      <c r="Q1807" s="12" t="s">
        <v>8336</v>
      </c>
      <c r="R1807" t="s">
        <v>8337</v>
      </c>
      <c r="S1807" s="10">
        <f t="shared" si="153"/>
        <v>42247.803912037038</v>
      </c>
      <c r="T1807" s="9">
        <f t="shared" si="154"/>
        <v>42279.75</v>
      </c>
      <c r="U1807">
        <f t="shared" si="155"/>
        <v>2015</v>
      </c>
    </row>
    <row r="1808" spans="1:21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51"/>
        <v>3</v>
      </c>
      <c r="P1808">
        <f t="shared" si="152"/>
        <v>73.875</v>
      </c>
      <c r="Q1808" s="12" t="s">
        <v>8336</v>
      </c>
      <c r="R1808" t="s">
        <v>8337</v>
      </c>
      <c r="S1808" s="10">
        <f t="shared" si="153"/>
        <v>41877.638298611113</v>
      </c>
      <c r="T1808" s="9">
        <f t="shared" si="154"/>
        <v>41912.638298611113</v>
      </c>
      <c r="U1808">
        <f t="shared" si="155"/>
        <v>2014</v>
      </c>
    </row>
    <row r="1809" spans="1:21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51"/>
        <v>11</v>
      </c>
      <c r="P1809">
        <f t="shared" si="152"/>
        <v>69.125</v>
      </c>
      <c r="Q1809" s="12" t="s">
        <v>8336</v>
      </c>
      <c r="R1809" t="s">
        <v>8337</v>
      </c>
      <c r="S1809" s="10">
        <f t="shared" si="153"/>
        <v>41880.068437499998</v>
      </c>
      <c r="T1809" s="9">
        <f t="shared" si="154"/>
        <v>41910.068437499998</v>
      </c>
      <c r="U1809">
        <f t="shared" si="155"/>
        <v>2014</v>
      </c>
    </row>
    <row r="1810" spans="1:21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51"/>
        <v>41</v>
      </c>
      <c r="P1810">
        <f t="shared" si="152"/>
        <v>120.77079999999999</v>
      </c>
      <c r="Q1810" s="12" t="s">
        <v>8336</v>
      </c>
      <c r="R1810" t="s">
        <v>8337</v>
      </c>
      <c r="S1810" s="10">
        <f t="shared" si="153"/>
        <v>42742.680902777778</v>
      </c>
      <c r="T1810" s="9">
        <f t="shared" si="154"/>
        <v>42777.680902777778</v>
      </c>
      <c r="U1810">
        <f t="shared" si="155"/>
        <v>2017</v>
      </c>
    </row>
    <row r="1811" spans="1:21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51"/>
        <v>11</v>
      </c>
      <c r="P1811">
        <f t="shared" si="152"/>
        <v>42.222200000000001</v>
      </c>
      <c r="Q1811" s="12" t="s">
        <v>8336</v>
      </c>
      <c r="R1811" t="s">
        <v>8337</v>
      </c>
      <c r="S1811" s="10">
        <f t="shared" si="153"/>
        <v>42029.907858796301</v>
      </c>
      <c r="T1811" s="9">
        <f t="shared" si="154"/>
        <v>42064.907858796301</v>
      </c>
      <c r="U1811">
        <f t="shared" si="155"/>
        <v>2015</v>
      </c>
    </row>
    <row r="1812" spans="1:21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51"/>
        <v>3</v>
      </c>
      <c r="P1812">
        <f t="shared" si="152"/>
        <v>7.5</v>
      </c>
      <c r="Q1812" s="12" t="s">
        <v>8336</v>
      </c>
      <c r="R1812" t="s">
        <v>8337</v>
      </c>
      <c r="S1812" s="10">
        <f t="shared" si="153"/>
        <v>41860.91002314815</v>
      </c>
      <c r="T1812" s="9">
        <f t="shared" si="154"/>
        <v>41872.91002314815</v>
      </c>
      <c r="U1812">
        <f t="shared" si="155"/>
        <v>2014</v>
      </c>
    </row>
    <row r="1813" spans="1:21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51"/>
        <v>0</v>
      </c>
      <c r="P1813">
        <f t="shared" si="152"/>
        <v>1.5385</v>
      </c>
      <c r="Q1813" s="12" t="s">
        <v>8336</v>
      </c>
      <c r="R1813" t="s">
        <v>8337</v>
      </c>
      <c r="S1813" s="10">
        <f t="shared" si="153"/>
        <v>41876.433680555558</v>
      </c>
      <c r="T1813" s="9">
        <f t="shared" si="154"/>
        <v>41936.166666666664</v>
      </c>
      <c r="U1813">
        <f t="shared" si="155"/>
        <v>2014</v>
      </c>
    </row>
    <row r="1814" spans="1:21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51"/>
        <v>13</v>
      </c>
      <c r="P1814">
        <f t="shared" si="152"/>
        <v>37.608699999999999</v>
      </c>
      <c r="Q1814" s="12" t="s">
        <v>8336</v>
      </c>
      <c r="R1814" t="s">
        <v>8337</v>
      </c>
      <c r="S1814" s="10">
        <f t="shared" si="153"/>
        <v>42524.318703703699</v>
      </c>
      <c r="T1814" s="9">
        <f t="shared" si="154"/>
        <v>42554.318703703699</v>
      </c>
      <c r="U1814">
        <f t="shared" si="155"/>
        <v>2016</v>
      </c>
    </row>
    <row r="1815" spans="1:21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51"/>
        <v>0</v>
      </c>
      <c r="P1815" t="str">
        <f t="shared" si="152"/>
        <v>no backers</v>
      </c>
      <c r="Q1815" s="12" t="s">
        <v>8336</v>
      </c>
      <c r="R1815" t="s">
        <v>8337</v>
      </c>
      <c r="S1815" s="10">
        <f t="shared" si="153"/>
        <v>41829.889027777775</v>
      </c>
      <c r="T1815" s="9">
        <f t="shared" si="154"/>
        <v>41859.889027777775</v>
      </c>
      <c r="U1815">
        <f t="shared" si="155"/>
        <v>2014</v>
      </c>
    </row>
    <row r="1816" spans="1:21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51"/>
        <v>49</v>
      </c>
      <c r="P1816">
        <f t="shared" si="152"/>
        <v>42.1571</v>
      </c>
      <c r="Q1816" s="12" t="s">
        <v>8336</v>
      </c>
      <c r="R1816" t="s">
        <v>8337</v>
      </c>
      <c r="S1816" s="10">
        <f t="shared" si="153"/>
        <v>42033.314074074078</v>
      </c>
      <c r="T1816" s="9">
        <f t="shared" si="154"/>
        <v>42063.314074074078</v>
      </c>
      <c r="U1816">
        <f t="shared" si="155"/>
        <v>2015</v>
      </c>
    </row>
    <row r="1817" spans="1:21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51"/>
        <v>0</v>
      </c>
      <c r="P1817" t="str">
        <f t="shared" si="152"/>
        <v>no backers</v>
      </c>
      <c r="Q1817" s="12" t="s">
        <v>8336</v>
      </c>
      <c r="R1817" t="s">
        <v>8337</v>
      </c>
      <c r="S1817" s="10">
        <f t="shared" si="153"/>
        <v>42172.906678240746</v>
      </c>
      <c r="T1817" s="9">
        <f t="shared" si="154"/>
        <v>42186.906678240746</v>
      </c>
      <c r="U1817">
        <f t="shared" si="155"/>
        <v>2015</v>
      </c>
    </row>
    <row r="1818" spans="1:21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51"/>
        <v>2</v>
      </c>
      <c r="P1818">
        <f t="shared" si="152"/>
        <v>84.833299999999994</v>
      </c>
      <c r="Q1818" s="12" t="s">
        <v>8336</v>
      </c>
      <c r="R1818" t="s">
        <v>8337</v>
      </c>
      <c r="S1818" s="10">
        <f t="shared" si="153"/>
        <v>42548.876192129625</v>
      </c>
      <c r="T1818" s="9">
        <f t="shared" si="154"/>
        <v>42576.791666666672</v>
      </c>
      <c r="U1818">
        <f t="shared" si="155"/>
        <v>2016</v>
      </c>
    </row>
    <row r="1819" spans="1:21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51"/>
        <v>52</v>
      </c>
      <c r="P1819">
        <f t="shared" si="152"/>
        <v>94.19</v>
      </c>
      <c r="Q1819" s="12" t="s">
        <v>8336</v>
      </c>
      <c r="R1819" t="s">
        <v>8337</v>
      </c>
      <c r="S1819" s="10">
        <f t="shared" si="153"/>
        <v>42705.662118055552</v>
      </c>
      <c r="T1819" s="9">
        <f t="shared" si="154"/>
        <v>42765.290972222225</v>
      </c>
      <c r="U1819">
        <f t="shared" si="155"/>
        <v>2016</v>
      </c>
    </row>
    <row r="1820" spans="1:21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51"/>
        <v>0</v>
      </c>
      <c r="P1820" t="str">
        <f t="shared" si="152"/>
        <v>no backers</v>
      </c>
      <c r="Q1820" s="12" t="s">
        <v>8336</v>
      </c>
      <c r="R1820" t="s">
        <v>8337</v>
      </c>
      <c r="S1820" s="10">
        <f t="shared" si="153"/>
        <v>42067.234375</v>
      </c>
      <c r="T1820" s="9">
        <f t="shared" si="154"/>
        <v>42097.192708333328</v>
      </c>
      <c r="U1820">
        <f t="shared" si="155"/>
        <v>2015</v>
      </c>
    </row>
    <row r="1821" spans="1:21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51"/>
        <v>2</v>
      </c>
      <c r="P1821">
        <f t="shared" si="152"/>
        <v>6.25</v>
      </c>
      <c r="Q1821" s="12" t="s">
        <v>8336</v>
      </c>
      <c r="R1821" t="s">
        <v>8337</v>
      </c>
      <c r="S1821" s="10">
        <f t="shared" si="153"/>
        <v>41820.752268518518</v>
      </c>
      <c r="T1821" s="9">
        <f t="shared" si="154"/>
        <v>41850.752268518518</v>
      </c>
      <c r="U1821">
        <f t="shared" si="155"/>
        <v>2014</v>
      </c>
    </row>
    <row r="1822" spans="1:21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51"/>
        <v>7</v>
      </c>
      <c r="P1822">
        <f t="shared" si="152"/>
        <v>213.375</v>
      </c>
      <c r="Q1822" s="12" t="s">
        <v>8336</v>
      </c>
      <c r="R1822" t="s">
        <v>8337</v>
      </c>
      <c r="S1822" s="10">
        <f t="shared" si="153"/>
        <v>42065.084375000006</v>
      </c>
      <c r="T1822" s="9">
        <f t="shared" si="154"/>
        <v>42095.042708333334</v>
      </c>
      <c r="U1822">
        <f t="shared" si="155"/>
        <v>2015</v>
      </c>
    </row>
    <row r="1823" spans="1:21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51"/>
        <v>135</v>
      </c>
      <c r="P1823">
        <f t="shared" si="152"/>
        <v>59.162300000000002</v>
      </c>
      <c r="Q1823" s="12" t="s">
        <v>8323</v>
      </c>
      <c r="R1823" t="s">
        <v>8324</v>
      </c>
      <c r="S1823" s="10">
        <f t="shared" si="153"/>
        <v>40926.319062499999</v>
      </c>
      <c r="T1823" s="9">
        <f t="shared" si="154"/>
        <v>40971.319062499999</v>
      </c>
      <c r="U1823">
        <f t="shared" si="155"/>
        <v>2012</v>
      </c>
    </row>
    <row r="1824" spans="1:21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51"/>
        <v>100</v>
      </c>
      <c r="P1824">
        <f t="shared" si="152"/>
        <v>27.2727</v>
      </c>
      <c r="Q1824" s="12" t="s">
        <v>8323</v>
      </c>
      <c r="R1824" t="s">
        <v>8324</v>
      </c>
      <c r="S1824" s="10">
        <f t="shared" si="153"/>
        <v>41634.797013888885</v>
      </c>
      <c r="T1824" s="9">
        <f t="shared" si="154"/>
        <v>41670.792361111111</v>
      </c>
      <c r="U1824">
        <f t="shared" si="155"/>
        <v>2013</v>
      </c>
    </row>
    <row r="1825" spans="1:21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51"/>
        <v>116</v>
      </c>
      <c r="P1825">
        <f t="shared" si="152"/>
        <v>24.575800000000001</v>
      </c>
      <c r="Q1825" s="12" t="s">
        <v>8323</v>
      </c>
      <c r="R1825" t="s">
        <v>8324</v>
      </c>
      <c r="S1825" s="10">
        <f t="shared" si="153"/>
        <v>41176.684907407405</v>
      </c>
      <c r="T1825" s="9">
        <f t="shared" si="154"/>
        <v>41206.684907407405</v>
      </c>
      <c r="U1825">
        <f t="shared" si="155"/>
        <v>2012</v>
      </c>
    </row>
    <row r="1826" spans="1:21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51"/>
        <v>100</v>
      </c>
      <c r="P1826">
        <f t="shared" si="152"/>
        <v>75.05</v>
      </c>
      <c r="Q1826" s="12" t="s">
        <v>8323</v>
      </c>
      <c r="R1826" t="s">
        <v>8324</v>
      </c>
      <c r="S1826" s="10">
        <f t="shared" si="153"/>
        <v>41626.916284722225</v>
      </c>
      <c r="T1826" s="9">
        <f t="shared" si="154"/>
        <v>41647.088888888888</v>
      </c>
      <c r="U1826">
        <f t="shared" si="155"/>
        <v>2013</v>
      </c>
    </row>
    <row r="1827" spans="1:21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51"/>
        <v>105</v>
      </c>
      <c r="P1827">
        <f t="shared" si="152"/>
        <v>42.02</v>
      </c>
      <c r="Q1827" s="12" t="s">
        <v>8323</v>
      </c>
      <c r="R1827" t="s">
        <v>8324</v>
      </c>
      <c r="S1827" s="10">
        <f t="shared" si="153"/>
        <v>41443.83452546296</v>
      </c>
      <c r="T1827" s="9">
        <f t="shared" si="154"/>
        <v>41466.83452546296</v>
      </c>
      <c r="U1827">
        <f t="shared" si="155"/>
        <v>2013</v>
      </c>
    </row>
    <row r="1828" spans="1:21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51"/>
        <v>101</v>
      </c>
      <c r="P1828">
        <f t="shared" si="152"/>
        <v>53.157899999999998</v>
      </c>
      <c r="Q1828" s="12" t="s">
        <v>8323</v>
      </c>
      <c r="R1828" t="s">
        <v>8324</v>
      </c>
      <c r="S1828" s="10">
        <f t="shared" si="153"/>
        <v>41657.923807870371</v>
      </c>
      <c r="T1828" s="9">
        <f t="shared" si="154"/>
        <v>41687.923807870371</v>
      </c>
      <c r="U1828">
        <f t="shared" si="155"/>
        <v>2014</v>
      </c>
    </row>
    <row r="1829" spans="1:21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51"/>
        <v>101</v>
      </c>
      <c r="P1829">
        <f t="shared" si="152"/>
        <v>83.885400000000004</v>
      </c>
      <c r="Q1829" s="12" t="s">
        <v>8323</v>
      </c>
      <c r="R1829" t="s">
        <v>8324</v>
      </c>
      <c r="S1829" s="10">
        <f t="shared" si="153"/>
        <v>40555.325937499998</v>
      </c>
      <c r="T1829" s="9">
        <f t="shared" si="154"/>
        <v>40605.325937499998</v>
      </c>
      <c r="U1829">
        <f t="shared" si="155"/>
        <v>2011</v>
      </c>
    </row>
    <row r="1830" spans="1:21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51"/>
        <v>100</v>
      </c>
      <c r="P1830">
        <f t="shared" si="152"/>
        <v>417.33330000000001</v>
      </c>
      <c r="Q1830" s="12" t="s">
        <v>8323</v>
      </c>
      <c r="R1830" t="s">
        <v>8324</v>
      </c>
      <c r="S1830" s="10">
        <f t="shared" si="153"/>
        <v>41736.899652777778</v>
      </c>
      <c r="T1830" s="9">
        <f t="shared" si="154"/>
        <v>41768.916666666664</v>
      </c>
      <c r="U1830">
        <f t="shared" si="155"/>
        <v>2014</v>
      </c>
    </row>
    <row r="1831" spans="1:21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51"/>
        <v>167</v>
      </c>
      <c r="P1831">
        <f t="shared" si="152"/>
        <v>75.765199999999993</v>
      </c>
      <c r="Q1831" s="12" t="s">
        <v>8323</v>
      </c>
      <c r="R1831" t="s">
        <v>8324</v>
      </c>
      <c r="S1831" s="10">
        <f t="shared" si="153"/>
        <v>40516.087627314817</v>
      </c>
      <c r="T1831" s="9">
        <f t="shared" si="154"/>
        <v>40564.916666666664</v>
      </c>
      <c r="U1831">
        <f t="shared" si="155"/>
        <v>2010</v>
      </c>
    </row>
    <row r="1832" spans="1:21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51"/>
        <v>102</v>
      </c>
      <c r="P1832">
        <f t="shared" si="152"/>
        <v>67.389399999999995</v>
      </c>
      <c r="Q1832" s="12" t="s">
        <v>8323</v>
      </c>
      <c r="R1832" t="s">
        <v>8324</v>
      </c>
      <c r="S1832" s="10">
        <f t="shared" si="153"/>
        <v>41664.684108796297</v>
      </c>
      <c r="T1832" s="9">
        <f t="shared" si="154"/>
        <v>41694.684108796297</v>
      </c>
      <c r="U1832">
        <f t="shared" si="155"/>
        <v>2014</v>
      </c>
    </row>
    <row r="1833" spans="1:21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51"/>
        <v>103</v>
      </c>
      <c r="P1833">
        <f t="shared" si="152"/>
        <v>73.571399999999997</v>
      </c>
      <c r="Q1833" s="12" t="s">
        <v>8323</v>
      </c>
      <c r="R1833" t="s">
        <v>8324</v>
      </c>
      <c r="S1833" s="10">
        <f t="shared" si="153"/>
        <v>41026.996099537035</v>
      </c>
      <c r="T1833" s="9">
        <f t="shared" si="154"/>
        <v>41041.996099537035</v>
      </c>
      <c r="U1833">
        <f t="shared" si="155"/>
        <v>2012</v>
      </c>
    </row>
    <row r="1834" spans="1:21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51"/>
        <v>143</v>
      </c>
      <c r="P1834">
        <f t="shared" si="152"/>
        <v>25</v>
      </c>
      <c r="Q1834" s="12" t="s">
        <v>8323</v>
      </c>
      <c r="R1834" t="s">
        <v>8324</v>
      </c>
      <c r="S1834" s="10">
        <f t="shared" si="153"/>
        <v>40576.539664351854</v>
      </c>
      <c r="T1834" s="9">
        <f t="shared" si="154"/>
        <v>40606.539664351854</v>
      </c>
      <c r="U1834">
        <f t="shared" si="155"/>
        <v>2011</v>
      </c>
    </row>
    <row r="1835" spans="1:21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51"/>
        <v>263</v>
      </c>
      <c r="P1835">
        <f t="shared" si="152"/>
        <v>42</v>
      </c>
      <c r="Q1835" s="12" t="s">
        <v>8323</v>
      </c>
      <c r="R1835" t="s">
        <v>8324</v>
      </c>
      <c r="S1835" s="10">
        <f t="shared" si="153"/>
        <v>41303.044016203705</v>
      </c>
      <c r="T1835" s="9">
        <f t="shared" si="154"/>
        <v>41335.332638888889</v>
      </c>
      <c r="U1835">
        <f t="shared" si="155"/>
        <v>2013</v>
      </c>
    </row>
    <row r="1836" spans="1:21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51"/>
        <v>118</v>
      </c>
      <c r="P1836">
        <f t="shared" si="152"/>
        <v>131.16669999999999</v>
      </c>
      <c r="Q1836" s="12" t="s">
        <v>8323</v>
      </c>
      <c r="R1836" t="s">
        <v>8324</v>
      </c>
      <c r="S1836" s="10">
        <f t="shared" si="153"/>
        <v>41988.964062500003</v>
      </c>
      <c r="T1836" s="9">
        <f t="shared" si="154"/>
        <v>42028.964062500003</v>
      </c>
      <c r="U1836">
        <f t="shared" si="155"/>
        <v>2014</v>
      </c>
    </row>
    <row r="1837" spans="1:21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51"/>
        <v>104</v>
      </c>
      <c r="P1837">
        <f t="shared" si="152"/>
        <v>47.2727</v>
      </c>
      <c r="Q1837" s="12" t="s">
        <v>8323</v>
      </c>
      <c r="R1837" t="s">
        <v>8324</v>
      </c>
      <c r="S1837" s="10">
        <f t="shared" si="153"/>
        <v>42430.702210648145</v>
      </c>
      <c r="T1837" s="9">
        <f t="shared" si="154"/>
        <v>42460.660543981481</v>
      </c>
      <c r="U1837">
        <f t="shared" si="155"/>
        <v>2016</v>
      </c>
    </row>
    <row r="1838" spans="1:21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51"/>
        <v>200</v>
      </c>
      <c r="P1838">
        <f t="shared" si="152"/>
        <v>182.12729999999999</v>
      </c>
      <c r="Q1838" s="12" t="s">
        <v>8323</v>
      </c>
      <c r="R1838" t="s">
        <v>8324</v>
      </c>
      <c r="S1838" s="10">
        <f t="shared" si="153"/>
        <v>41305.809363425928</v>
      </c>
      <c r="T1838" s="9">
        <f t="shared" si="154"/>
        <v>41322.809363425928</v>
      </c>
      <c r="U1838">
        <f t="shared" si="155"/>
        <v>2013</v>
      </c>
    </row>
    <row r="1839" spans="1:21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51"/>
        <v>307</v>
      </c>
      <c r="P1839">
        <f t="shared" si="152"/>
        <v>61.366700000000002</v>
      </c>
      <c r="Q1839" s="12" t="s">
        <v>8323</v>
      </c>
      <c r="R1839" t="s">
        <v>8324</v>
      </c>
      <c r="S1839" s="10">
        <f t="shared" si="153"/>
        <v>40926.047858796301</v>
      </c>
      <c r="T1839" s="9">
        <f t="shared" si="154"/>
        <v>40986.006192129629</v>
      </c>
      <c r="U1839">
        <f t="shared" si="155"/>
        <v>2012</v>
      </c>
    </row>
    <row r="1840" spans="1:21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51"/>
        <v>100</v>
      </c>
      <c r="P1840">
        <f t="shared" si="152"/>
        <v>35.767499999999998</v>
      </c>
      <c r="Q1840" s="12" t="s">
        <v>8323</v>
      </c>
      <c r="R1840" t="s">
        <v>8324</v>
      </c>
      <c r="S1840" s="10">
        <f t="shared" si="153"/>
        <v>40788.786539351851</v>
      </c>
      <c r="T1840" s="9">
        <f t="shared" si="154"/>
        <v>40817.125</v>
      </c>
      <c r="U1840">
        <f t="shared" si="155"/>
        <v>2011</v>
      </c>
    </row>
    <row r="1841" spans="1:21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51"/>
        <v>205</v>
      </c>
      <c r="P1841">
        <f t="shared" si="152"/>
        <v>45.622199999999999</v>
      </c>
      <c r="Q1841" s="12" t="s">
        <v>8323</v>
      </c>
      <c r="R1841" t="s">
        <v>8324</v>
      </c>
      <c r="S1841" s="10">
        <f t="shared" si="153"/>
        <v>42614.722013888888</v>
      </c>
      <c r="T1841" s="9">
        <f t="shared" si="154"/>
        <v>42644.722013888888</v>
      </c>
      <c r="U1841">
        <f t="shared" si="155"/>
        <v>2016</v>
      </c>
    </row>
    <row r="1842" spans="1:21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51"/>
        <v>109</v>
      </c>
      <c r="P1842">
        <f t="shared" si="152"/>
        <v>75.384600000000006</v>
      </c>
      <c r="Q1842" s="12" t="s">
        <v>8323</v>
      </c>
      <c r="R1842" t="s">
        <v>8324</v>
      </c>
      <c r="S1842" s="10">
        <f t="shared" si="153"/>
        <v>41382.096180555556</v>
      </c>
      <c r="T1842" s="9">
        <f t="shared" si="154"/>
        <v>41401.207638888889</v>
      </c>
      <c r="U1842">
        <f t="shared" si="155"/>
        <v>2013</v>
      </c>
    </row>
    <row r="1843" spans="1:21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51"/>
        <v>102</v>
      </c>
      <c r="P1843">
        <f t="shared" si="152"/>
        <v>50.875</v>
      </c>
      <c r="Q1843" s="12" t="s">
        <v>8323</v>
      </c>
      <c r="R1843" t="s">
        <v>8324</v>
      </c>
      <c r="S1843" s="10">
        <f t="shared" si="153"/>
        <v>41745.84542824074</v>
      </c>
      <c r="T1843" s="9">
        <f t="shared" si="154"/>
        <v>41779.207638888889</v>
      </c>
      <c r="U1843">
        <f t="shared" si="155"/>
        <v>2014</v>
      </c>
    </row>
    <row r="1844" spans="1:21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51"/>
        <v>125</v>
      </c>
      <c r="P1844">
        <f t="shared" si="152"/>
        <v>119.28570000000001</v>
      </c>
      <c r="Q1844" s="12" t="s">
        <v>8323</v>
      </c>
      <c r="R1844" t="s">
        <v>8324</v>
      </c>
      <c r="S1844" s="10">
        <f t="shared" si="153"/>
        <v>42031.631724537037</v>
      </c>
      <c r="T1844" s="9">
        <f t="shared" si="154"/>
        <v>42065.249305555553</v>
      </c>
      <c r="U1844">
        <f t="shared" si="155"/>
        <v>2015</v>
      </c>
    </row>
    <row r="1845" spans="1:21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51"/>
        <v>124</v>
      </c>
      <c r="P1845">
        <f t="shared" si="152"/>
        <v>92.541899999999998</v>
      </c>
      <c r="Q1845" s="12" t="s">
        <v>8323</v>
      </c>
      <c r="R1845" t="s">
        <v>8324</v>
      </c>
      <c r="S1845" s="10">
        <f t="shared" si="153"/>
        <v>40564.994837962964</v>
      </c>
      <c r="T1845" s="9">
        <f t="shared" si="154"/>
        <v>40594.994837962964</v>
      </c>
      <c r="U1845">
        <f t="shared" si="155"/>
        <v>2011</v>
      </c>
    </row>
    <row r="1846" spans="1:21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51"/>
        <v>101</v>
      </c>
      <c r="P1846">
        <f t="shared" si="152"/>
        <v>76.05</v>
      </c>
      <c r="Q1846" s="12" t="s">
        <v>8323</v>
      </c>
      <c r="R1846" t="s">
        <v>8324</v>
      </c>
      <c r="S1846" s="10">
        <f t="shared" si="153"/>
        <v>40666.973541666666</v>
      </c>
      <c r="T1846" s="9">
        <f t="shared" si="154"/>
        <v>40705.125</v>
      </c>
      <c r="U1846">
        <f t="shared" si="155"/>
        <v>2011</v>
      </c>
    </row>
    <row r="1847" spans="1:21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51"/>
        <v>100</v>
      </c>
      <c r="P1847">
        <f t="shared" si="152"/>
        <v>52.631599999999999</v>
      </c>
      <c r="Q1847" s="12" t="s">
        <v>8323</v>
      </c>
      <c r="R1847" t="s">
        <v>8324</v>
      </c>
      <c r="S1847" s="10">
        <f t="shared" si="153"/>
        <v>42523.333310185189</v>
      </c>
      <c r="T1847" s="9">
        <f t="shared" si="154"/>
        <v>42538.204861111109</v>
      </c>
      <c r="U1847">
        <f t="shared" si="155"/>
        <v>2016</v>
      </c>
    </row>
    <row r="1848" spans="1:21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51"/>
        <v>138</v>
      </c>
      <c r="P1848">
        <f t="shared" si="152"/>
        <v>98.990399999999994</v>
      </c>
      <c r="Q1848" s="12" t="s">
        <v>8323</v>
      </c>
      <c r="R1848" t="s">
        <v>8324</v>
      </c>
      <c r="S1848" s="10">
        <f t="shared" si="153"/>
        <v>41228.650196759263</v>
      </c>
      <c r="T1848" s="9">
        <f t="shared" si="154"/>
        <v>41258.650196759263</v>
      </c>
      <c r="U1848">
        <f t="shared" si="155"/>
        <v>2012</v>
      </c>
    </row>
    <row r="1849" spans="1:21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51"/>
        <v>121</v>
      </c>
      <c r="P1849">
        <f t="shared" si="152"/>
        <v>79.526300000000006</v>
      </c>
      <c r="Q1849" s="12" t="s">
        <v>8323</v>
      </c>
      <c r="R1849" t="s">
        <v>8324</v>
      </c>
      <c r="S1849" s="10">
        <f t="shared" si="153"/>
        <v>42094.236481481479</v>
      </c>
      <c r="T1849" s="9">
        <f t="shared" si="154"/>
        <v>42115.236481481479</v>
      </c>
      <c r="U1849">
        <f t="shared" si="155"/>
        <v>2015</v>
      </c>
    </row>
    <row r="1850" spans="1:21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51"/>
        <v>107</v>
      </c>
      <c r="P1850">
        <f t="shared" si="152"/>
        <v>134.20830000000001</v>
      </c>
      <c r="Q1850" s="12" t="s">
        <v>8323</v>
      </c>
      <c r="R1850" t="s">
        <v>8324</v>
      </c>
      <c r="S1850" s="10">
        <f t="shared" si="153"/>
        <v>40691.788055555553</v>
      </c>
      <c r="T1850" s="9">
        <f t="shared" si="154"/>
        <v>40755.290972222225</v>
      </c>
      <c r="U1850">
        <f t="shared" si="155"/>
        <v>2011</v>
      </c>
    </row>
    <row r="1851" spans="1:21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51"/>
        <v>100</v>
      </c>
      <c r="P1851">
        <f t="shared" si="152"/>
        <v>37.625</v>
      </c>
      <c r="Q1851" s="12" t="s">
        <v>8323</v>
      </c>
      <c r="R1851" t="s">
        <v>8324</v>
      </c>
      <c r="S1851" s="10">
        <f t="shared" si="153"/>
        <v>41169.845590277779</v>
      </c>
      <c r="T1851" s="9">
        <f t="shared" si="154"/>
        <v>41199.845590277779</v>
      </c>
      <c r="U1851">
        <f t="shared" si="155"/>
        <v>2012</v>
      </c>
    </row>
    <row r="1852" spans="1:21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51"/>
        <v>102</v>
      </c>
      <c r="P1852">
        <f t="shared" si="152"/>
        <v>51.044699999999999</v>
      </c>
      <c r="Q1852" s="12" t="s">
        <v>8323</v>
      </c>
      <c r="R1852" t="s">
        <v>8324</v>
      </c>
      <c r="S1852" s="10">
        <f t="shared" si="153"/>
        <v>41800.959490740745</v>
      </c>
      <c r="T1852" s="9">
        <f t="shared" si="154"/>
        <v>41830.959490740745</v>
      </c>
      <c r="U1852">
        <f t="shared" si="155"/>
        <v>2014</v>
      </c>
    </row>
    <row r="1853" spans="1:21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51"/>
        <v>100</v>
      </c>
      <c r="P1853">
        <f t="shared" si="152"/>
        <v>50.038499999999999</v>
      </c>
      <c r="Q1853" s="12" t="s">
        <v>8323</v>
      </c>
      <c r="R1853" t="s">
        <v>8324</v>
      </c>
      <c r="S1853" s="10">
        <f t="shared" si="153"/>
        <v>41827.906689814816</v>
      </c>
      <c r="T1853" s="9">
        <f t="shared" si="154"/>
        <v>41848.041666666664</v>
      </c>
      <c r="U1853">
        <f t="shared" si="155"/>
        <v>2014</v>
      </c>
    </row>
    <row r="1854" spans="1:21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51"/>
        <v>117</v>
      </c>
      <c r="P1854">
        <f t="shared" si="152"/>
        <v>133.93129999999999</v>
      </c>
      <c r="Q1854" s="12" t="s">
        <v>8323</v>
      </c>
      <c r="R1854" t="s">
        <v>8324</v>
      </c>
      <c r="S1854" s="10">
        <f t="shared" si="153"/>
        <v>42081.77143518519</v>
      </c>
      <c r="T1854" s="9">
        <f t="shared" si="154"/>
        <v>42119</v>
      </c>
      <c r="U1854">
        <f t="shared" si="155"/>
        <v>2015</v>
      </c>
    </row>
    <row r="1855" spans="1:21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51"/>
        <v>102</v>
      </c>
      <c r="P1855">
        <f t="shared" si="152"/>
        <v>58.214300000000001</v>
      </c>
      <c r="Q1855" s="12" t="s">
        <v>8323</v>
      </c>
      <c r="R1855" t="s">
        <v>8324</v>
      </c>
      <c r="S1855" s="10">
        <f t="shared" si="153"/>
        <v>41177.060381944444</v>
      </c>
      <c r="T1855" s="9">
        <f t="shared" si="154"/>
        <v>41227.102048611108</v>
      </c>
      <c r="U1855">
        <f t="shared" si="155"/>
        <v>2012</v>
      </c>
    </row>
    <row r="1856" spans="1:21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51"/>
        <v>102</v>
      </c>
      <c r="P1856">
        <f t="shared" si="152"/>
        <v>88.037599999999998</v>
      </c>
      <c r="Q1856" s="12" t="s">
        <v>8323</v>
      </c>
      <c r="R1856" t="s">
        <v>8324</v>
      </c>
      <c r="S1856" s="10">
        <f t="shared" si="153"/>
        <v>41388.021261574075</v>
      </c>
      <c r="T1856" s="9">
        <f t="shared" si="154"/>
        <v>41418.021261574075</v>
      </c>
      <c r="U1856">
        <f t="shared" si="155"/>
        <v>2013</v>
      </c>
    </row>
    <row r="1857" spans="1:21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51"/>
        <v>154</v>
      </c>
      <c r="P1857">
        <f t="shared" si="152"/>
        <v>70.576800000000006</v>
      </c>
      <c r="Q1857" s="12" t="s">
        <v>8323</v>
      </c>
      <c r="R1857" t="s">
        <v>8324</v>
      </c>
      <c r="S1857" s="10">
        <f t="shared" si="153"/>
        <v>41600.538657407407</v>
      </c>
      <c r="T1857" s="9">
        <f t="shared" si="154"/>
        <v>41645.538657407407</v>
      </c>
      <c r="U1857">
        <f t="shared" si="155"/>
        <v>2013</v>
      </c>
    </row>
    <row r="1858" spans="1:21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51"/>
        <v>101</v>
      </c>
      <c r="P1858">
        <f t="shared" si="152"/>
        <v>53.289499999999997</v>
      </c>
      <c r="Q1858" s="12" t="s">
        <v>8323</v>
      </c>
      <c r="R1858" t="s">
        <v>8324</v>
      </c>
      <c r="S1858" s="10">
        <f t="shared" si="153"/>
        <v>41817.854999999996</v>
      </c>
      <c r="T1858" s="9">
        <f t="shared" si="154"/>
        <v>41838.854999999996</v>
      </c>
      <c r="U1858">
        <f t="shared" si="155"/>
        <v>2014</v>
      </c>
    </row>
    <row r="1859" spans="1:21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56">ROUND(E1859/D1859*100,0)</f>
        <v>100</v>
      </c>
      <c r="P1859">
        <f t="shared" ref="P1859:P1922" si="157">IFERROR(ROUND(E1859/L1859,4),"no backers")</f>
        <v>136.36359999999999</v>
      </c>
      <c r="Q1859" s="12" t="s">
        <v>8323</v>
      </c>
      <c r="R1859" t="s">
        <v>8324</v>
      </c>
      <c r="S1859" s="10">
        <f t="shared" ref="S1859:S1922" si="158">(((J1859/60)/60)/24)+DATE(1970,1,1)</f>
        <v>41864.76866898148</v>
      </c>
      <c r="T1859" s="9">
        <f t="shared" ref="T1859:T1922" si="159">(((I1859/60)/60)/24)+DATE(1970,1,1)</f>
        <v>41894.76866898148</v>
      </c>
      <c r="U1859">
        <f t="shared" ref="U1859:U1922" si="160">YEAR(S1859)</f>
        <v>2014</v>
      </c>
    </row>
    <row r="1860" spans="1:21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56"/>
        <v>109</v>
      </c>
      <c r="P1860">
        <f t="shared" si="157"/>
        <v>40.5473</v>
      </c>
      <c r="Q1860" s="12" t="s">
        <v>8323</v>
      </c>
      <c r="R1860" t="s">
        <v>8324</v>
      </c>
      <c r="S1860" s="10">
        <f t="shared" si="158"/>
        <v>40833.200474537036</v>
      </c>
      <c r="T1860" s="9">
        <f t="shared" si="159"/>
        <v>40893.242141203707</v>
      </c>
      <c r="U1860">
        <f t="shared" si="160"/>
        <v>2011</v>
      </c>
    </row>
    <row r="1861" spans="1:21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56"/>
        <v>132</v>
      </c>
      <c r="P1861">
        <f t="shared" si="157"/>
        <v>70.625</v>
      </c>
      <c r="Q1861" s="12" t="s">
        <v>8323</v>
      </c>
      <c r="R1861" t="s">
        <v>8324</v>
      </c>
      <c r="S1861" s="10">
        <f t="shared" si="158"/>
        <v>40778.770011574074</v>
      </c>
      <c r="T1861" s="9">
        <f t="shared" si="159"/>
        <v>40808.770011574074</v>
      </c>
      <c r="U1861">
        <f t="shared" si="160"/>
        <v>2011</v>
      </c>
    </row>
    <row r="1862" spans="1:21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56"/>
        <v>133</v>
      </c>
      <c r="P1862">
        <f t="shared" si="157"/>
        <v>52.684199999999997</v>
      </c>
      <c r="Q1862" s="12" t="s">
        <v>8323</v>
      </c>
      <c r="R1862" t="s">
        <v>8324</v>
      </c>
      <c r="S1862" s="10">
        <f t="shared" si="158"/>
        <v>41655.709305555552</v>
      </c>
      <c r="T1862" s="9">
        <f t="shared" si="159"/>
        <v>41676.709305555552</v>
      </c>
      <c r="U1862">
        <f t="shared" si="160"/>
        <v>2014</v>
      </c>
    </row>
    <row r="1863" spans="1:21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56"/>
        <v>0</v>
      </c>
      <c r="P1863" t="str">
        <f t="shared" si="157"/>
        <v>no backers</v>
      </c>
      <c r="Q1863" s="12" t="s">
        <v>8331</v>
      </c>
      <c r="R1863" t="s">
        <v>8333</v>
      </c>
      <c r="S1863" s="10">
        <f t="shared" si="158"/>
        <v>42000.300243055557</v>
      </c>
      <c r="T1863" s="9">
        <f t="shared" si="159"/>
        <v>42030.300243055557</v>
      </c>
      <c r="U1863">
        <f t="shared" si="160"/>
        <v>2014</v>
      </c>
    </row>
    <row r="1864" spans="1:21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56"/>
        <v>8</v>
      </c>
      <c r="P1864">
        <f t="shared" si="157"/>
        <v>90.9375</v>
      </c>
      <c r="Q1864" s="12" t="s">
        <v>8331</v>
      </c>
      <c r="R1864" t="s">
        <v>8333</v>
      </c>
      <c r="S1864" s="10">
        <f t="shared" si="158"/>
        <v>42755.492754629624</v>
      </c>
      <c r="T1864" s="9">
        <f t="shared" si="159"/>
        <v>42802.3125</v>
      </c>
      <c r="U1864">
        <f t="shared" si="160"/>
        <v>2017</v>
      </c>
    </row>
    <row r="1865" spans="1:21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56"/>
        <v>0</v>
      </c>
      <c r="P1865">
        <f t="shared" si="157"/>
        <v>5</v>
      </c>
      <c r="Q1865" s="12" t="s">
        <v>8331</v>
      </c>
      <c r="R1865" t="s">
        <v>8333</v>
      </c>
      <c r="S1865" s="10">
        <f t="shared" si="158"/>
        <v>41772.797280092593</v>
      </c>
      <c r="T1865" s="9">
        <f t="shared" si="159"/>
        <v>41802.797280092593</v>
      </c>
      <c r="U1865">
        <f t="shared" si="160"/>
        <v>2014</v>
      </c>
    </row>
    <row r="1866" spans="1:21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56"/>
        <v>43</v>
      </c>
      <c r="P1866">
        <f t="shared" si="157"/>
        <v>58.083300000000001</v>
      </c>
      <c r="Q1866" s="12" t="s">
        <v>8331</v>
      </c>
      <c r="R1866" t="s">
        <v>8333</v>
      </c>
      <c r="S1866" s="10">
        <f t="shared" si="158"/>
        <v>41733.716435185182</v>
      </c>
      <c r="T1866" s="9">
        <f t="shared" si="159"/>
        <v>41763.716435185182</v>
      </c>
      <c r="U1866">
        <f t="shared" si="160"/>
        <v>2014</v>
      </c>
    </row>
    <row r="1867" spans="1:21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56"/>
        <v>0</v>
      </c>
      <c r="P1867">
        <f t="shared" si="157"/>
        <v>2</v>
      </c>
      <c r="Q1867" s="12" t="s">
        <v>8331</v>
      </c>
      <c r="R1867" t="s">
        <v>8333</v>
      </c>
      <c r="S1867" s="10">
        <f t="shared" si="158"/>
        <v>42645.367442129631</v>
      </c>
      <c r="T1867" s="9">
        <f t="shared" si="159"/>
        <v>42680.409108796302</v>
      </c>
      <c r="U1867">
        <f t="shared" si="160"/>
        <v>2016</v>
      </c>
    </row>
    <row r="1868" spans="1:21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56"/>
        <v>1</v>
      </c>
      <c r="P1868">
        <f t="shared" si="157"/>
        <v>62.5</v>
      </c>
      <c r="Q1868" s="12" t="s">
        <v>8331</v>
      </c>
      <c r="R1868" t="s">
        <v>8333</v>
      </c>
      <c r="S1868" s="10">
        <f t="shared" si="158"/>
        <v>42742.246493055558</v>
      </c>
      <c r="T1868" s="9">
        <f t="shared" si="159"/>
        <v>42795.166666666672</v>
      </c>
      <c r="U1868">
        <f t="shared" si="160"/>
        <v>2017</v>
      </c>
    </row>
    <row r="1869" spans="1:21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56"/>
        <v>0</v>
      </c>
      <c r="P1869">
        <f t="shared" si="157"/>
        <v>10</v>
      </c>
      <c r="Q1869" s="12" t="s">
        <v>8331</v>
      </c>
      <c r="R1869" t="s">
        <v>8333</v>
      </c>
      <c r="S1869" s="10">
        <f t="shared" si="158"/>
        <v>42649.924907407403</v>
      </c>
      <c r="T1869" s="9">
        <f t="shared" si="159"/>
        <v>42679.924907407403</v>
      </c>
      <c r="U1869">
        <f t="shared" si="160"/>
        <v>2016</v>
      </c>
    </row>
    <row r="1870" spans="1:21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56"/>
        <v>5</v>
      </c>
      <c r="P1870">
        <f t="shared" si="157"/>
        <v>71.588200000000001</v>
      </c>
      <c r="Q1870" s="12" t="s">
        <v>8331</v>
      </c>
      <c r="R1870" t="s">
        <v>8333</v>
      </c>
      <c r="S1870" s="10">
        <f t="shared" si="158"/>
        <v>42328.779224537036</v>
      </c>
      <c r="T1870" s="9">
        <f t="shared" si="159"/>
        <v>42353.332638888889</v>
      </c>
      <c r="U1870">
        <f t="shared" si="160"/>
        <v>2015</v>
      </c>
    </row>
    <row r="1871" spans="1:21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56"/>
        <v>0</v>
      </c>
      <c r="P1871" t="str">
        <f t="shared" si="157"/>
        <v>no backers</v>
      </c>
      <c r="Q1871" s="12" t="s">
        <v>8331</v>
      </c>
      <c r="R1871" t="s">
        <v>8333</v>
      </c>
      <c r="S1871" s="10">
        <f t="shared" si="158"/>
        <v>42709.002881944441</v>
      </c>
      <c r="T1871" s="9">
        <f t="shared" si="159"/>
        <v>42739.002881944441</v>
      </c>
      <c r="U1871">
        <f t="shared" si="160"/>
        <v>2016</v>
      </c>
    </row>
    <row r="1872" spans="1:21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56"/>
        <v>10</v>
      </c>
      <c r="P1872">
        <f t="shared" si="157"/>
        <v>32.818199999999997</v>
      </c>
      <c r="Q1872" s="12" t="s">
        <v>8331</v>
      </c>
      <c r="R1872" t="s">
        <v>8333</v>
      </c>
      <c r="S1872" s="10">
        <f t="shared" si="158"/>
        <v>42371.355729166666</v>
      </c>
      <c r="T1872" s="9">
        <f t="shared" si="159"/>
        <v>42400.178472222222</v>
      </c>
      <c r="U1872">
        <f t="shared" si="160"/>
        <v>2016</v>
      </c>
    </row>
    <row r="1873" spans="1:21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56"/>
        <v>72</v>
      </c>
      <c r="P1873">
        <f t="shared" si="157"/>
        <v>49.1158</v>
      </c>
      <c r="Q1873" s="12" t="s">
        <v>8331</v>
      </c>
      <c r="R1873" t="s">
        <v>8333</v>
      </c>
      <c r="S1873" s="10">
        <f t="shared" si="158"/>
        <v>41923.783576388887</v>
      </c>
      <c r="T1873" s="9">
        <f t="shared" si="159"/>
        <v>41963.825243055559</v>
      </c>
      <c r="U1873">
        <f t="shared" si="160"/>
        <v>2014</v>
      </c>
    </row>
    <row r="1874" spans="1:21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56"/>
        <v>1</v>
      </c>
      <c r="P1874">
        <f t="shared" si="157"/>
        <v>16.307700000000001</v>
      </c>
      <c r="Q1874" s="12" t="s">
        <v>8331</v>
      </c>
      <c r="R1874" t="s">
        <v>8333</v>
      </c>
      <c r="S1874" s="10">
        <f t="shared" si="158"/>
        <v>42155.129652777774</v>
      </c>
      <c r="T1874" s="9">
        <f t="shared" si="159"/>
        <v>42185.129652777774</v>
      </c>
      <c r="U1874">
        <f t="shared" si="160"/>
        <v>2015</v>
      </c>
    </row>
    <row r="1875" spans="1:21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56"/>
        <v>0</v>
      </c>
      <c r="P1875">
        <f t="shared" si="157"/>
        <v>18</v>
      </c>
      <c r="Q1875" s="12" t="s">
        <v>8331</v>
      </c>
      <c r="R1875" t="s">
        <v>8333</v>
      </c>
      <c r="S1875" s="10">
        <f t="shared" si="158"/>
        <v>42164.615856481483</v>
      </c>
      <c r="T1875" s="9">
        <f t="shared" si="159"/>
        <v>42193.697916666672</v>
      </c>
      <c r="U1875">
        <f t="shared" si="160"/>
        <v>2015</v>
      </c>
    </row>
    <row r="1876" spans="1:21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56"/>
        <v>0</v>
      </c>
      <c r="P1876">
        <f t="shared" si="157"/>
        <v>13</v>
      </c>
      <c r="Q1876" s="12" t="s">
        <v>8331</v>
      </c>
      <c r="R1876" t="s">
        <v>8333</v>
      </c>
      <c r="S1876" s="10">
        <f t="shared" si="158"/>
        <v>42529.969131944439</v>
      </c>
      <c r="T1876" s="9">
        <f t="shared" si="159"/>
        <v>42549.969131944439</v>
      </c>
      <c r="U1876">
        <f t="shared" si="160"/>
        <v>2016</v>
      </c>
    </row>
    <row r="1877" spans="1:21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56"/>
        <v>1</v>
      </c>
      <c r="P1877">
        <f t="shared" si="157"/>
        <v>17</v>
      </c>
      <c r="Q1877" s="12" t="s">
        <v>8331</v>
      </c>
      <c r="R1877" t="s">
        <v>8333</v>
      </c>
      <c r="S1877" s="10">
        <f t="shared" si="158"/>
        <v>42528.899398148147</v>
      </c>
      <c r="T1877" s="9">
        <f t="shared" si="159"/>
        <v>42588.899398148147</v>
      </c>
      <c r="U1877">
        <f t="shared" si="160"/>
        <v>2016</v>
      </c>
    </row>
    <row r="1878" spans="1:21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56"/>
        <v>0</v>
      </c>
      <c r="P1878" t="str">
        <f t="shared" si="157"/>
        <v>no backers</v>
      </c>
      <c r="Q1878" s="12" t="s">
        <v>8331</v>
      </c>
      <c r="R1878" t="s">
        <v>8333</v>
      </c>
      <c r="S1878" s="10">
        <f t="shared" si="158"/>
        <v>41776.284780092588</v>
      </c>
      <c r="T1878" s="9">
        <f t="shared" si="159"/>
        <v>41806.284780092588</v>
      </c>
      <c r="U1878">
        <f t="shared" si="160"/>
        <v>2014</v>
      </c>
    </row>
    <row r="1879" spans="1:21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56"/>
        <v>0</v>
      </c>
      <c r="P1879" t="str">
        <f t="shared" si="157"/>
        <v>no backers</v>
      </c>
      <c r="Q1879" s="12" t="s">
        <v>8331</v>
      </c>
      <c r="R1879" t="s">
        <v>8333</v>
      </c>
      <c r="S1879" s="10">
        <f t="shared" si="158"/>
        <v>42035.029224537036</v>
      </c>
      <c r="T1879" s="9">
        <f t="shared" si="159"/>
        <v>42064.029224537036</v>
      </c>
      <c r="U1879">
        <f t="shared" si="160"/>
        <v>2015</v>
      </c>
    </row>
    <row r="1880" spans="1:21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56"/>
        <v>0</v>
      </c>
      <c r="P1880" t="str">
        <f t="shared" si="157"/>
        <v>no backers</v>
      </c>
      <c r="Q1880" s="12" t="s">
        <v>8331</v>
      </c>
      <c r="R1880" t="s">
        <v>8333</v>
      </c>
      <c r="S1880" s="10">
        <f t="shared" si="158"/>
        <v>41773.008738425924</v>
      </c>
      <c r="T1880" s="9">
        <f t="shared" si="159"/>
        <v>41803.008738425924</v>
      </c>
      <c r="U1880">
        <f t="shared" si="160"/>
        <v>2014</v>
      </c>
    </row>
    <row r="1881" spans="1:21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56"/>
        <v>0</v>
      </c>
      <c r="P1881">
        <f t="shared" si="157"/>
        <v>3</v>
      </c>
      <c r="Q1881" s="12" t="s">
        <v>8331</v>
      </c>
      <c r="R1881" t="s">
        <v>8333</v>
      </c>
      <c r="S1881" s="10">
        <f t="shared" si="158"/>
        <v>42413.649641203709</v>
      </c>
      <c r="T1881" s="9">
        <f t="shared" si="159"/>
        <v>42443.607974537037</v>
      </c>
      <c r="U1881">
        <f t="shared" si="160"/>
        <v>2016</v>
      </c>
    </row>
    <row r="1882" spans="1:21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56"/>
        <v>20</v>
      </c>
      <c r="P1882">
        <f t="shared" si="157"/>
        <v>41.833300000000001</v>
      </c>
      <c r="Q1882" s="12" t="s">
        <v>8331</v>
      </c>
      <c r="R1882" t="s">
        <v>8333</v>
      </c>
      <c r="S1882" s="10">
        <f t="shared" si="158"/>
        <v>42430.566898148143</v>
      </c>
      <c r="T1882" s="9">
        <f t="shared" si="159"/>
        <v>42459.525231481486</v>
      </c>
      <c r="U1882">
        <f t="shared" si="160"/>
        <v>2016</v>
      </c>
    </row>
    <row r="1883" spans="1:21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56"/>
        <v>173</v>
      </c>
      <c r="P1883">
        <f t="shared" si="157"/>
        <v>49.3384</v>
      </c>
      <c r="Q1883" s="12" t="s">
        <v>8323</v>
      </c>
      <c r="R1883" t="s">
        <v>8327</v>
      </c>
      <c r="S1883" s="10">
        <f t="shared" si="158"/>
        <v>42043.152650462958</v>
      </c>
      <c r="T1883" s="9">
        <f t="shared" si="159"/>
        <v>42073.110983796301</v>
      </c>
      <c r="U1883">
        <f t="shared" si="160"/>
        <v>2015</v>
      </c>
    </row>
    <row r="1884" spans="1:21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56"/>
        <v>101</v>
      </c>
      <c r="P1884">
        <f t="shared" si="157"/>
        <v>41.728400000000001</v>
      </c>
      <c r="Q1884" s="12" t="s">
        <v>8323</v>
      </c>
      <c r="R1884" t="s">
        <v>8327</v>
      </c>
      <c r="S1884" s="10">
        <f t="shared" si="158"/>
        <v>41067.949212962965</v>
      </c>
      <c r="T1884" s="9">
        <f t="shared" si="159"/>
        <v>41100.991666666669</v>
      </c>
      <c r="U1884">
        <f t="shared" si="160"/>
        <v>2012</v>
      </c>
    </row>
    <row r="1885" spans="1:21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56"/>
        <v>105</v>
      </c>
      <c r="P1885">
        <f t="shared" si="157"/>
        <v>32.718800000000002</v>
      </c>
      <c r="Q1885" s="12" t="s">
        <v>8323</v>
      </c>
      <c r="R1885" t="s">
        <v>8327</v>
      </c>
      <c r="S1885" s="10">
        <f t="shared" si="158"/>
        <v>40977.948009259257</v>
      </c>
      <c r="T1885" s="9">
        <f t="shared" si="159"/>
        <v>41007.906342592592</v>
      </c>
      <c r="U1885">
        <f t="shared" si="160"/>
        <v>2012</v>
      </c>
    </row>
    <row r="1886" spans="1:21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56"/>
        <v>135</v>
      </c>
      <c r="P1886">
        <f t="shared" si="157"/>
        <v>51.961500000000001</v>
      </c>
      <c r="Q1886" s="12" t="s">
        <v>8323</v>
      </c>
      <c r="R1886" t="s">
        <v>8327</v>
      </c>
      <c r="S1886" s="10">
        <f t="shared" si="158"/>
        <v>41205.198321759257</v>
      </c>
      <c r="T1886" s="9">
        <f t="shared" si="159"/>
        <v>41240.5</v>
      </c>
      <c r="U1886">
        <f t="shared" si="160"/>
        <v>2012</v>
      </c>
    </row>
    <row r="1887" spans="1:21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56"/>
        <v>116</v>
      </c>
      <c r="P1887">
        <f t="shared" si="157"/>
        <v>50.685699999999997</v>
      </c>
      <c r="Q1887" s="12" t="s">
        <v>8323</v>
      </c>
      <c r="R1887" t="s">
        <v>8327</v>
      </c>
      <c r="S1887" s="10">
        <f t="shared" si="158"/>
        <v>41099.093865740739</v>
      </c>
      <c r="T1887" s="9">
        <f t="shared" si="159"/>
        <v>41131.916666666664</v>
      </c>
      <c r="U1887">
        <f t="shared" si="160"/>
        <v>2012</v>
      </c>
    </row>
    <row r="1888" spans="1:21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56"/>
        <v>102</v>
      </c>
      <c r="P1888">
        <f t="shared" si="157"/>
        <v>42.241399999999999</v>
      </c>
      <c r="Q1888" s="12" t="s">
        <v>8323</v>
      </c>
      <c r="R1888" t="s">
        <v>8327</v>
      </c>
      <c r="S1888" s="10">
        <f t="shared" si="158"/>
        <v>41925.906689814816</v>
      </c>
      <c r="T1888" s="9">
        <f t="shared" si="159"/>
        <v>41955.94835648148</v>
      </c>
      <c r="U1888">
        <f t="shared" si="160"/>
        <v>2014</v>
      </c>
    </row>
    <row r="1889" spans="1:21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56"/>
        <v>111</v>
      </c>
      <c r="P1889">
        <f t="shared" si="157"/>
        <v>416.875</v>
      </c>
      <c r="Q1889" s="12" t="s">
        <v>8323</v>
      </c>
      <c r="R1889" t="s">
        <v>8327</v>
      </c>
      <c r="S1889" s="10">
        <f t="shared" si="158"/>
        <v>42323.800138888888</v>
      </c>
      <c r="T1889" s="9">
        <f t="shared" si="159"/>
        <v>42341.895833333328</v>
      </c>
      <c r="U1889">
        <f t="shared" si="160"/>
        <v>2015</v>
      </c>
    </row>
    <row r="1890" spans="1:21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56"/>
        <v>166</v>
      </c>
      <c r="P1890">
        <f t="shared" si="157"/>
        <v>46.651699999999998</v>
      </c>
      <c r="Q1890" s="12" t="s">
        <v>8323</v>
      </c>
      <c r="R1890" t="s">
        <v>8327</v>
      </c>
      <c r="S1890" s="10">
        <f t="shared" si="158"/>
        <v>40299.239953703705</v>
      </c>
      <c r="T1890" s="9">
        <f t="shared" si="159"/>
        <v>40330.207638888889</v>
      </c>
      <c r="U1890">
        <f t="shared" si="160"/>
        <v>2010</v>
      </c>
    </row>
    <row r="1891" spans="1:21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56"/>
        <v>107</v>
      </c>
      <c r="P1891">
        <f t="shared" si="157"/>
        <v>48.454500000000003</v>
      </c>
      <c r="Q1891" s="12" t="s">
        <v>8323</v>
      </c>
      <c r="R1891" t="s">
        <v>8327</v>
      </c>
      <c r="S1891" s="10">
        <f t="shared" si="158"/>
        <v>41299.793356481481</v>
      </c>
      <c r="T1891" s="9">
        <f t="shared" si="159"/>
        <v>41344.751689814817</v>
      </c>
      <c r="U1891">
        <f t="shared" si="160"/>
        <v>2013</v>
      </c>
    </row>
    <row r="1892" spans="1:21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56"/>
        <v>145</v>
      </c>
      <c r="P1892">
        <f t="shared" si="157"/>
        <v>70.528999999999996</v>
      </c>
      <c r="Q1892" s="12" t="s">
        <v>8323</v>
      </c>
      <c r="R1892" t="s">
        <v>8327</v>
      </c>
      <c r="S1892" s="10">
        <f t="shared" si="158"/>
        <v>41228.786203703705</v>
      </c>
      <c r="T1892" s="9">
        <f t="shared" si="159"/>
        <v>41258.786203703705</v>
      </c>
      <c r="U1892">
        <f t="shared" si="160"/>
        <v>2012</v>
      </c>
    </row>
    <row r="1893" spans="1:21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56"/>
        <v>106</v>
      </c>
      <c r="P1893">
        <f t="shared" si="157"/>
        <v>87.958299999999994</v>
      </c>
      <c r="Q1893" s="12" t="s">
        <v>8323</v>
      </c>
      <c r="R1893" t="s">
        <v>8327</v>
      </c>
      <c r="S1893" s="10">
        <f t="shared" si="158"/>
        <v>40335.798078703701</v>
      </c>
      <c r="T1893" s="9">
        <f t="shared" si="159"/>
        <v>40381.25</v>
      </c>
      <c r="U1893">
        <f t="shared" si="160"/>
        <v>2010</v>
      </c>
    </row>
    <row r="1894" spans="1:21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56"/>
        <v>137</v>
      </c>
      <c r="P1894">
        <f t="shared" si="157"/>
        <v>26.269200000000001</v>
      </c>
      <c r="Q1894" s="12" t="s">
        <v>8323</v>
      </c>
      <c r="R1894" t="s">
        <v>8327</v>
      </c>
      <c r="S1894" s="10">
        <f t="shared" si="158"/>
        <v>40671.637511574074</v>
      </c>
      <c r="T1894" s="9">
        <f t="shared" si="159"/>
        <v>40701.637511574074</v>
      </c>
      <c r="U1894">
        <f t="shared" si="160"/>
        <v>2011</v>
      </c>
    </row>
    <row r="1895" spans="1:21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56"/>
        <v>104</v>
      </c>
      <c r="P1895">
        <f t="shared" si="157"/>
        <v>57.777799999999999</v>
      </c>
      <c r="Q1895" s="12" t="s">
        <v>8323</v>
      </c>
      <c r="R1895" t="s">
        <v>8327</v>
      </c>
      <c r="S1895" s="10">
        <f t="shared" si="158"/>
        <v>40632.94195601852</v>
      </c>
      <c r="T1895" s="9">
        <f t="shared" si="159"/>
        <v>40649.165972222225</v>
      </c>
      <c r="U1895">
        <f t="shared" si="160"/>
        <v>2011</v>
      </c>
    </row>
    <row r="1896" spans="1:21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56"/>
        <v>115</v>
      </c>
      <c r="P1896">
        <f t="shared" si="157"/>
        <v>57.25</v>
      </c>
      <c r="Q1896" s="12" t="s">
        <v>8323</v>
      </c>
      <c r="R1896" t="s">
        <v>8327</v>
      </c>
      <c r="S1896" s="10">
        <f t="shared" si="158"/>
        <v>40920.904895833337</v>
      </c>
      <c r="T1896" s="9">
        <f t="shared" si="159"/>
        <v>40951.904895833337</v>
      </c>
      <c r="U1896">
        <f t="shared" si="160"/>
        <v>2012</v>
      </c>
    </row>
    <row r="1897" spans="1:21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56"/>
        <v>102</v>
      </c>
      <c r="P1897">
        <f t="shared" si="157"/>
        <v>196.34039999999999</v>
      </c>
      <c r="Q1897" s="12" t="s">
        <v>8323</v>
      </c>
      <c r="R1897" t="s">
        <v>8327</v>
      </c>
      <c r="S1897" s="10">
        <f t="shared" si="158"/>
        <v>42267.746782407412</v>
      </c>
      <c r="T1897" s="9">
        <f t="shared" si="159"/>
        <v>42297.746782407412</v>
      </c>
      <c r="U1897">
        <f t="shared" si="160"/>
        <v>2015</v>
      </c>
    </row>
    <row r="1898" spans="1:21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56"/>
        <v>124</v>
      </c>
      <c r="P1898">
        <f t="shared" si="157"/>
        <v>43</v>
      </c>
      <c r="Q1898" s="12" t="s">
        <v>8323</v>
      </c>
      <c r="R1898" t="s">
        <v>8327</v>
      </c>
      <c r="S1898" s="10">
        <f t="shared" si="158"/>
        <v>40981.710243055553</v>
      </c>
      <c r="T1898" s="9">
        <f t="shared" si="159"/>
        <v>41011.710243055553</v>
      </c>
      <c r="U1898">
        <f t="shared" si="160"/>
        <v>2012</v>
      </c>
    </row>
    <row r="1899" spans="1:21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56"/>
        <v>102</v>
      </c>
      <c r="P1899">
        <f t="shared" si="157"/>
        <v>35.551900000000003</v>
      </c>
      <c r="Q1899" s="12" t="s">
        <v>8323</v>
      </c>
      <c r="R1899" t="s">
        <v>8327</v>
      </c>
      <c r="S1899" s="10">
        <f t="shared" si="158"/>
        <v>41680.583402777782</v>
      </c>
      <c r="T1899" s="9">
        <f t="shared" si="159"/>
        <v>41702.875</v>
      </c>
      <c r="U1899">
        <f t="shared" si="160"/>
        <v>2014</v>
      </c>
    </row>
    <row r="1900" spans="1:21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56"/>
        <v>145</v>
      </c>
      <c r="P1900">
        <f t="shared" si="157"/>
        <v>68.8095</v>
      </c>
      <c r="Q1900" s="12" t="s">
        <v>8323</v>
      </c>
      <c r="R1900" t="s">
        <v>8327</v>
      </c>
      <c r="S1900" s="10">
        <f t="shared" si="158"/>
        <v>42366.192974537036</v>
      </c>
      <c r="T1900" s="9">
        <f t="shared" si="159"/>
        <v>42401.75</v>
      </c>
      <c r="U1900">
        <f t="shared" si="160"/>
        <v>2015</v>
      </c>
    </row>
    <row r="1901" spans="1:21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56"/>
        <v>133</v>
      </c>
      <c r="P1901">
        <f t="shared" si="157"/>
        <v>28.571400000000001</v>
      </c>
      <c r="Q1901" s="12" t="s">
        <v>8323</v>
      </c>
      <c r="R1901" t="s">
        <v>8327</v>
      </c>
      <c r="S1901" s="10">
        <f t="shared" si="158"/>
        <v>42058.941736111112</v>
      </c>
      <c r="T1901" s="9">
        <f t="shared" si="159"/>
        <v>42088.90006944444</v>
      </c>
      <c r="U1901">
        <f t="shared" si="160"/>
        <v>2015</v>
      </c>
    </row>
    <row r="1902" spans="1:21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56"/>
        <v>109</v>
      </c>
      <c r="P1902">
        <f t="shared" si="157"/>
        <v>50.631700000000002</v>
      </c>
      <c r="Q1902" s="12" t="s">
        <v>8323</v>
      </c>
      <c r="R1902" t="s">
        <v>8327</v>
      </c>
      <c r="S1902" s="10">
        <f t="shared" si="158"/>
        <v>41160.871886574074</v>
      </c>
      <c r="T1902" s="9">
        <f t="shared" si="159"/>
        <v>41188.415972222225</v>
      </c>
      <c r="U1902">
        <f t="shared" si="160"/>
        <v>2012</v>
      </c>
    </row>
    <row r="1903" spans="1:21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56"/>
        <v>3</v>
      </c>
      <c r="P1903">
        <f t="shared" si="157"/>
        <v>106.8</v>
      </c>
      <c r="Q1903" s="12" t="s">
        <v>8317</v>
      </c>
      <c r="R1903" t="s">
        <v>8346</v>
      </c>
      <c r="S1903" s="10">
        <f t="shared" si="158"/>
        <v>42116.54315972222</v>
      </c>
      <c r="T1903" s="9">
        <f t="shared" si="159"/>
        <v>42146.541666666672</v>
      </c>
      <c r="U1903">
        <f t="shared" si="160"/>
        <v>2015</v>
      </c>
    </row>
    <row r="1904" spans="1:21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56"/>
        <v>1</v>
      </c>
      <c r="P1904">
        <f t="shared" si="157"/>
        <v>4</v>
      </c>
      <c r="Q1904" s="12" t="s">
        <v>8317</v>
      </c>
      <c r="R1904" t="s">
        <v>8346</v>
      </c>
      <c r="S1904" s="10">
        <f t="shared" si="158"/>
        <v>42037.789895833332</v>
      </c>
      <c r="T1904" s="9">
        <f t="shared" si="159"/>
        <v>42067.789895833332</v>
      </c>
      <c r="U1904">
        <f t="shared" si="160"/>
        <v>2015</v>
      </c>
    </row>
    <row r="1905" spans="1:21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56"/>
        <v>47</v>
      </c>
      <c r="P1905">
        <f t="shared" si="157"/>
        <v>34.0976</v>
      </c>
      <c r="Q1905" s="12" t="s">
        <v>8317</v>
      </c>
      <c r="R1905" t="s">
        <v>8346</v>
      </c>
      <c r="S1905" s="10">
        <f t="shared" si="158"/>
        <v>42702.770729166667</v>
      </c>
      <c r="T1905" s="9">
        <f t="shared" si="159"/>
        <v>42762.770729166667</v>
      </c>
      <c r="U1905">
        <f t="shared" si="160"/>
        <v>2016</v>
      </c>
    </row>
    <row r="1906" spans="1:21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56"/>
        <v>0</v>
      </c>
      <c r="P1906">
        <f t="shared" si="157"/>
        <v>25</v>
      </c>
      <c r="Q1906" s="12" t="s">
        <v>8317</v>
      </c>
      <c r="R1906" t="s">
        <v>8346</v>
      </c>
      <c r="S1906" s="10">
        <f t="shared" si="158"/>
        <v>42326.685428240744</v>
      </c>
      <c r="T1906" s="9">
        <f t="shared" si="159"/>
        <v>42371.685428240744</v>
      </c>
      <c r="U1906">
        <f t="shared" si="160"/>
        <v>2015</v>
      </c>
    </row>
    <row r="1907" spans="1:21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56"/>
        <v>0</v>
      </c>
      <c r="P1907">
        <f t="shared" si="157"/>
        <v>10.5</v>
      </c>
      <c r="Q1907" s="12" t="s">
        <v>8317</v>
      </c>
      <c r="R1907" t="s">
        <v>8346</v>
      </c>
      <c r="S1907" s="10">
        <f t="shared" si="158"/>
        <v>41859.925856481481</v>
      </c>
      <c r="T1907" s="9">
        <f t="shared" si="159"/>
        <v>41889.925856481481</v>
      </c>
      <c r="U1907">
        <f t="shared" si="160"/>
        <v>2014</v>
      </c>
    </row>
    <row r="1908" spans="1:21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56"/>
        <v>43</v>
      </c>
      <c r="P1908">
        <f t="shared" si="157"/>
        <v>215.95959999999999</v>
      </c>
      <c r="Q1908" s="12" t="s">
        <v>8317</v>
      </c>
      <c r="R1908" t="s">
        <v>8346</v>
      </c>
      <c r="S1908" s="10">
        <f t="shared" si="158"/>
        <v>42514.671099537038</v>
      </c>
      <c r="T1908" s="9">
        <f t="shared" si="159"/>
        <v>42544.671099537038</v>
      </c>
      <c r="U1908">
        <f t="shared" si="160"/>
        <v>2016</v>
      </c>
    </row>
    <row r="1909" spans="1:21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56"/>
        <v>0</v>
      </c>
      <c r="P1909">
        <f t="shared" si="157"/>
        <v>21.25</v>
      </c>
      <c r="Q1909" s="12" t="s">
        <v>8317</v>
      </c>
      <c r="R1909" t="s">
        <v>8346</v>
      </c>
      <c r="S1909" s="10">
        <f t="shared" si="158"/>
        <v>41767.587094907409</v>
      </c>
      <c r="T1909" s="9">
        <f t="shared" si="159"/>
        <v>41782.587094907409</v>
      </c>
      <c r="U1909">
        <f t="shared" si="160"/>
        <v>2014</v>
      </c>
    </row>
    <row r="1910" spans="1:21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56"/>
        <v>2</v>
      </c>
      <c r="P1910">
        <f t="shared" si="157"/>
        <v>108.25</v>
      </c>
      <c r="Q1910" s="12" t="s">
        <v>8317</v>
      </c>
      <c r="R1910" t="s">
        <v>8346</v>
      </c>
      <c r="S1910" s="10">
        <f t="shared" si="158"/>
        <v>42703.917824074073</v>
      </c>
      <c r="T1910" s="9">
        <f t="shared" si="159"/>
        <v>42733.917824074073</v>
      </c>
      <c r="U1910">
        <f t="shared" si="160"/>
        <v>2016</v>
      </c>
    </row>
    <row r="1911" spans="1:21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56"/>
        <v>14</v>
      </c>
      <c r="P1911">
        <f t="shared" si="157"/>
        <v>129.97370000000001</v>
      </c>
      <c r="Q1911" s="12" t="s">
        <v>8317</v>
      </c>
      <c r="R1911" t="s">
        <v>8346</v>
      </c>
      <c r="S1911" s="10">
        <f t="shared" si="158"/>
        <v>41905.429155092592</v>
      </c>
      <c r="T1911" s="9">
        <f t="shared" si="159"/>
        <v>41935.429155092592</v>
      </c>
      <c r="U1911">
        <f t="shared" si="160"/>
        <v>2014</v>
      </c>
    </row>
    <row r="1912" spans="1:21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56"/>
        <v>39</v>
      </c>
      <c r="P1912">
        <f t="shared" si="157"/>
        <v>117.49469999999999</v>
      </c>
      <c r="Q1912" s="12" t="s">
        <v>8317</v>
      </c>
      <c r="R1912" t="s">
        <v>8346</v>
      </c>
      <c r="S1912" s="10">
        <f t="shared" si="158"/>
        <v>42264.963159722218</v>
      </c>
      <c r="T1912" s="9">
        <f t="shared" si="159"/>
        <v>42308.947916666672</v>
      </c>
      <c r="U1912">
        <f t="shared" si="160"/>
        <v>2015</v>
      </c>
    </row>
    <row r="1913" spans="1:21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56"/>
        <v>0</v>
      </c>
      <c r="P1913">
        <f t="shared" si="157"/>
        <v>10</v>
      </c>
      <c r="Q1913" s="12" t="s">
        <v>8317</v>
      </c>
      <c r="R1913" t="s">
        <v>8346</v>
      </c>
      <c r="S1913" s="10">
        <f t="shared" si="158"/>
        <v>41830.033958333333</v>
      </c>
      <c r="T1913" s="9">
        <f t="shared" si="159"/>
        <v>41860.033958333333</v>
      </c>
      <c r="U1913">
        <f t="shared" si="160"/>
        <v>2014</v>
      </c>
    </row>
    <row r="1914" spans="1:21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56"/>
        <v>59</v>
      </c>
      <c r="P1914">
        <f t="shared" si="157"/>
        <v>70.595200000000006</v>
      </c>
      <c r="Q1914" s="12" t="s">
        <v>8317</v>
      </c>
      <c r="R1914" t="s">
        <v>8346</v>
      </c>
      <c r="S1914" s="10">
        <f t="shared" si="158"/>
        <v>42129.226388888885</v>
      </c>
      <c r="T1914" s="9">
        <f t="shared" si="159"/>
        <v>42159.226388888885</v>
      </c>
      <c r="U1914">
        <f t="shared" si="160"/>
        <v>2015</v>
      </c>
    </row>
    <row r="1915" spans="1:21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56"/>
        <v>1</v>
      </c>
      <c r="P1915">
        <f t="shared" si="157"/>
        <v>24.5</v>
      </c>
      <c r="Q1915" s="12" t="s">
        <v>8317</v>
      </c>
      <c r="R1915" t="s">
        <v>8346</v>
      </c>
      <c r="S1915" s="10">
        <f t="shared" si="158"/>
        <v>41890.511319444442</v>
      </c>
      <c r="T1915" s="9">
        <f t="shared" si="159"/>
        <v>41920.511319444442</v>
      </c>
      <c r="U1915">
        <f t="shared" si="160"/>
        <v>2014</v>
      </c>
    </row>
    <row r="1916" spans="1:21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56"/>
        <v>9</v>
      </c>
      <c r="P1916">
        <f t="shared" si="157"/>
        <v>30</v>
      </c>
      <c r="Q1916" s="12" t="s">
        <v>8317</v>
      </c>
      <c r="R1916" t="s">
        <v>8346</v>
      </c>
      <c r="S1916" s="10">
        <f t="shared" si="158"/>
        <v>41929.174456018518</v>
      </c>
      <c r="T1916" s="9">
        <f t="shared" si="159"/>
        <v>41944.165972222225</v>
      </c>
      <c r="U1916">
        <f t="shared" si="160"/>
        <v>2014</v>
      </c>
    </row>
    <row r="1917" spans="1:21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56"/>
        <v>2</v>
      </c>
      <c r="P1917">
        <f t="shared" si="157"/>
        <v>2</v>
      </c>
      <c r="Q1917" s="12" t="s">
        <v>8317</v>
      </c>
      <c r="R1917" t="s">
        <v>8346</v>
      </c>
      <c r="S1917" s="10">
        <f t="shared" si="158"/>
        <v>41864.04886574074</v>
      </c>
      <c r="T1917" s="9">
        <f t="shared" si="159"/>
        <v>41884.04886574074</v>
      </c>
      <c r="U1917">
        <f t="shared" si="160"/>
        <v>2014</v>
      </c>
    </row>
    <row r="1918" spans="1:21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56"/>
        <v>1</v>
      </c>
      <c r="P1918">
        <f t="shared" si="157"/>
        <v>17</v>
      </c>
      <c r="Q1918" s="12" t="s">
        <v>8317</v>
      </c>
      <c r="R1918" t="s">
        <v>8346</v>
      </c>
      <c r="S1918" s="10">
        <f t="shared" si="158"/>
        <v>42656.717303240745</v>
      </c>
      <c r="T1918" s="9">
        <f t="shared" si="159"/>
        <v>42681.758969907409</v>
      </c>
      <c r="U1918">
        <f t="shared" si="160"/>
        <v>2016</v>
      </c>
    </row>
    <row r="1919" spans="1:21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56"/>
        <v>53</v>
      </c>
      <c r="P1919">
        <f t="shared" si="157"/>
        <v>2928.9286000000002</v>
      </c>
      <c r="Q1919" s="12" t="s">
        <v>8317</v>
      </c>
      <c r="R1919" t="s">
        <v>8346</v>
      </c>
      <c r="S1919" s="10">
        <f t="shared" si="158"/>
        <v>42746.270057870366</v>
      </c>
      <c r="T1919" s="9">
        <f t="shared" si="159"/>
        <v>42776.270057870366</v>
      </c>
      <c r="U1919">
        <f t="shared" si="160"/>
        <v>2017</v>
      </c>
    </row>
    <row r="1920" spans="1:21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56"/>
        <v>1</v>
      </c>
      <c r="P1920">
        <f t="shared" si="157"/>
        <v>28.8889</v>
      </c>
      <c r="Q1920" s="12" t="s">
        <v>8317</v>
      </c>
      <c r="R1920" t="s">
        <v>8346</v>
      </c>
      <c r="S1920" s="10">
        <f t="shared" si="158"/>
        <v>41828.789942129632</v>
      </c>
      <c r="T1920" s="9">
        <f t="shared" si="159"/>
        <v>41863.789942129632</v>
      </c>
      <c r="U1920">
        <f t="shared" si="160"/>
        <v>2014</v>
      </c>
    </row>
    <row r="1921" spans="1:21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56"/>
        <v>47</v>
      </c>
      <c r="P1921">
        <f t="shared" si="157"/>
        <v>29.625</v>
      </c>
      <c r="Q1921" s="12" t="s">
        <v>8317</v>
      </c>
      <c r="R1921" t="s">
        <v>8346</v>
      </c>
      <c r="S1921" s="10">
        <f t="shared" si="158"/>
        <v>42113.875567129624</v>
      </c>
      <c r="T1921" s="9">
        <f t="shared" si="159"/>
        <v>42143.875567129624</v>
      </c>
      <c r="U1921">
        <f t="shared" si="160"/>
        <v>2015</v>
      </c>
    </row>
    <row r="1922" spans="1:21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56"/>
        <v>43</v>
      </c>
      <c r="P1922">
        <f t="shared" si="157"/>
        <v>40.981000000000002</v>
      </c>
      <c r="Q1922" s="12" t="s">
        <v>8317</v>
      </c>
      <c r="R1922" t="s">
        <v>8346</v>
      </c>
      <c r="S1922" s="10">
        <f t="shared" si="158"/>
        <v>42270.875706018516</v>
      </c>
      <c r="T1922" s="9">
        <f t="shared" si="159"/>
        <v>42298.958333333328</v>
      </c>
      <c r="U1922">
        <f t="shared" si="160"/>
        <v>2015</v>
      </c>
    </row>
    <row r="1923" spans="1:21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61">ROUND(E1923/D1923*100,0)</f>
        <v>137</v>
      </c>
      <c r="P1923">
        <f t="shared" ref="P1923:P1986" si="162">IFERROR(ROUND(E1923/L1923,4),"no backers")</f>
        <v>54</v>
      </c>
      <c r="Q1923" s="12" t="s">
        <v>8323</v>
      </c>
      <c r="R1923" t="s">
        <v>8327</v>
      </c>
      <c r="S1923" s="10">
        <f t="shared" ref="S1923:S1986" si="163">(((J1923/60)/60)/24)+DATE(1970,1,1)</f>
        <v>41074.221562500003</v>
      </c>
      <c r="T1923" s="9">
        <f t="shared" ref="T1923:T1986" si="164">(((I1923/60)/60)/24)+DATE(1970,1,1)</f>
        <v>41104.221562500003</v>
      </c>
      <c r="U1923">
        <f t="shared" ref="U1923:U1986" si="165">YEAR(S1923)</f>
        <v>2012</v>
      </c>
    </row>
    <row r="1924" spans="1:21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61"/>
        <v>116</v>
      </c>
      <c r="P1924">
        <f t="shared" si="162"/>
        <v>36.109400000000001</v>
      </c>
      <c r="Q1924" s="12" t="s">
        <v>8323</v>
      </c>
      <c r="R1924" t="s">
        <v>8327</v>
      </c>
      <c r="S1924" s="10">
        <f t="shared" si="163"/>
        <v>41590.255868055552</v>
      </c>
      <c r="T1924" s="9">
        <f t="shared" si="164"/>
        <v>41620.255868055552</v>
      </c>
      <c r="U1924">
        <f t="shared" si="165"/>
        <v>2013</v>
      </c>
    </row>
    <row r="1925" spans="1:21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61"/>
        <v>241</v>
      </c>
      <c r="P1925">
        <f t="shared" si="162"/>
        <v>23.1538</v>
      </c>
      <c r="Q1925" s="12" t="s">
        <v>8323</v>
      </c>
      <c r="R1925" t="s">
        <v>8327</v>
      </c>
      <c r="S1925" s="10">
        <f t="shared" si="163"/>
        <v>40772.848749999997</v>
      </c>
      <c r="T1925" s="9">
        <f t="shared" si="164"/>
        <v>40813.207638888889</v>
      </c>
      <c r="U1925">
        <f t="shared" si="165"/>
        <v>2011</v>
      </c>
    </row>
    <row r="1926" spans="1:21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61"/>
        <v>114</v>
      </c>
      <c r="P1926">
        <f t="shared" si="162"/>
        <v>104</v>
      </c>
      <c r="Q1926" s="12" t="s">
        <v>8323</v>
      </c>
      <c r="R1926" t="s">
        <v>8327</v>
      </c>
      <c r="S1926" s="10">
        <f t="shared" si="163"/>
        <v>41626.761053240742</v>
      </c>
      <c r="T1926" s="9">
        <f t="shared" si="164"/>
        <v>41654.814583333333</v>
      </c>
      <c r="U1926">
        <f t="shared" si="165"/>
        <v>2013</v>
      </c>
    </row>
    <row r="1927" spans="1:21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61"/>
        <v>110</v>
      </c>
      <c r="P1927">
        <f t="shared" si="162"/>
        <v>31.826899999999998</v>
      </c>
      <c r="Q1927" s="12" t="s">
        <v>8323</v>
      </c>
      <c r="R1927" t="s">
        <v>8327</v>
      </c>
      <c r="S1927" s="10">
        <f t="shared" si="163"/>
        <v>41535.90148148148</v>
      </c>
      <c r="T1927" s="9">
        <f t="shared" si="164"/>
        <v>41558</v>
      </c>
      <c r="U1927">
        <f t="shared" si="165"/>
        <v>2013</v>
      </c>
    </row>
    <row r="1928" spans="1:21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61"/>
        <v>195</v>
      </c>
      <c r="P1928">
        <f t="shared" si="162"/>
        <v>27.389600000000002</v>
      </c>
      <c r="Q1928" s="12" t="s">
        <v>8323</v>
      </c>
      <c r="R1928" t="s">
        <v>8327</v>
      </c>
      <c r="S1928" s="10">
        <f t="shared" si="163"/>
        <v>40456.954351851848</v>
      </c>
      <c r="T1928" s="9">
        <f t="shared" si="164"/>
        <v>40484.018055555556</v>
      </c>
      <c r="U1928">
        <f t="shared" si="165"/>
        <v>2010</v>
      </c>
    </row>
    <row r="1929" spans="1:21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61"/>
        <v>103</v>
      </c>
      <c r="P1929">
        <f t="shared" si="162"/>
        <v>56.363599999999998</v>
      </c>
      <c r="Q1929" s="12" t="s">
        <v>8323</v>
      </c>
      <c r="R1929" t="s">
        <v>8327</v>
      </c>
      <c r="S1929" s="10">
        <f t="shared" si="163"/>
        <v>40960.861562500002</v>
      </c>
      <c r="T1929" s="9">
        <f t="shared" si="164"/>
        <v>40976.207638888889</v>
      </c>
      <c r="U1929">
        <f t="shared" si="165"/>
        <v>2012</v>
      </c>
    </row>
    <row r="1930" spans="1:21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61"/>
        <v>103</v>
      </c>
      <c r="P1930">
        <f t="shared" si="162"/>
        <v>77.352900000000005</v>
      </c>
      <c r="Q1930" s="12" t="s">
        <v>8323</v>
      </c>
      <c r="R1930" t="s">
        <v>8327</v>
      </c>
      <c r="S1930" s="10">
        <f t="shared" si="163"/>
        <v>41371.648078703707</v>
      </c>
      <c r="T1930" s="9">
        <f t="shared" si="164"/>
        <v>41401.648078703707</v>
      </c>
      <c r="U1930">
        <f t="shared" si="165"/>
        <v>2013</v>
      </c>
    </row>
    <row r="1931" spans="1:21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61"/>
        <v>100</v>
      </c>
      <c r="P1931">
        <f t="shared" si="162"/>
        <v>42.8</v>
      </c>
      <c r="Q1931" s="12" t="s">
        <v>8323</v>
      </c>
      <c r="R1931" t="s">
        <v>8327</v>
      </c>
      <c r="S1931" s="10">
        <f t="shared" si="163"/>
        <v>40687.021597222221</v>
      </c>
      <c r="T1931" s="9">
        <f t="shared" si="164"/>
        <v>40729.021597222221</v>
      </c>
      <c r="U1931">
        <f t="shared" si="165"/>
        <v>2011</v>
      </c>
    </row>
    <row r="1932" spans="1:21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61"/>
        <v>127</v>
      </c>
      <c r="P1932">
        <f t="shared" si="162"/>
        <v>48.846200000000003</v>
      </c>
      <c r="Q1932" s="12" t="s">
        <v>8323</v>
      </c>
      <c r="R1932" t="s">
        <v>8327</v>
      </c>
      <c r="S1932" s="10">
        <f t="shared" si="163"/>
        <v>41402.558819444443</v>
      </c>
      <c r="T1932" s="9">
        <f t="shared" si="164"/>
        <v>41462.558819444443</v>
      </c>
      <c r="U1932">
        <f t="shared" si="165"/>
        <v>2013</v>
      </c>
    </row>
    <row r="1933" spans="1:21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61"/>
        <v>121</v>
      </c>
      <c r="P1933">
        <f t="shared" si="162"/>
        <v>48.240400000000001</v>
      </c>
      <c r="Q1933" s="12" t="s">
        <v>8323</v>
      </c>
      <c r="R1933" t="s">
        <v>8327</v>
      </c>
      <c r="S1933" s="10">
        <f t="shared" si="163"/>
        <v>41037.892465277779</v>
      </c>
      <c r="T1933" s="9">
        <f t="shared" si="164"/>
        <v>41051.145833333336</v>
      </c>
      <c r="U1933">
        <f t="shared" si="165"/>
        <v>2012</v>
      </c>
    </row>
    <row r="1934" spans="1:21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61"/>
        <v>107</v>
      </c>
      <c r="P1934">
        <f t="shared" si="162"/>
        <v>70.212500000000006</v>
      </c>
      <c r="Q1934" s="12" t="s">
        <v>8323</v>
      </c>
      <c r="R1934" t="s">
        <v>8327</v>
      </c>
      <c r="S1934" s="10">
        <f t="shared" si="163"/>
        <v>40911.809872685182</v>
      </c>
      <c r="T1934" s="9">
        <f t="shared" si="164"/>
        <v>40932.809872685182</v>
      </c>
      <c r="U1934">
        <f t="shared" si="165"/>
        <v>2012</v>
      </c>
    </row>
    <row r="1935" spans="1:21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61"/>
        <v>172</v>
      </c>
      <c r="P1935">
        <f t="shared" si="162"/>
        <v>94.054500000000004</v>
      </c>
      <c r="Q1935" s="12" t="s">
        <v>8323</v>
      </c>
      <c r="R1935" t="s">
        <v>8327</v>
      </c>
      <c r="S1935" s="10">
        <f t="shared" si="163"/>
        <v>41879.130868055552</v>
      </c>
      <c r="T1935" s="9">
        <f t="shared" si="164"/>
        <v>41909.130868055552</v>
      </c>
      <c r="U1935">
        <f t="shared" si="165"/>
        <v>2014</v>
      </c>
    </row>
    <row r="1936" spans="1:21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61"/>
        <v>124</v>
      </c>
      <c r="P1936">
        <f t="shared" si="162"/>
        <v>80.2727</v>
      </c>
      <c r="Q1936" s="12" t="s">
        <v>8323</v>
      </c>
      <c r="R1936" t="s">
        <v>8327</v>
      </c>
      <c r="S1936" s="10">
        <f t="shared" si="163"/>
        <v>40865.867141203707</v>
      </c>
      <c r="T1936" s="9">
        <f t="shared" si="164"/>
        <v>40902.208333333336</v>
      </c>
      <c r="U1936">
        <f t="shared" si="165"/>
        <v>2011</v>
      </c>
    </row>
    <row r="1937" spans="1:21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61"/>
        <v>108</v>
      </c>
      <c r="P1937">
        <f t="shared" si="162"/>
        <v>54.2</v>
      </c>
      <c r="Q1937" s="12" t="s">
        <v>8323</v>
      </c>
      <c r="R1937" t="s">
        <v>8327</v>
      </c>
      <c r="S1937" s="10">
        <f t="shared" si="163"/>
        <v>41773.932534722226</v>
      </c>
      <c r="T1937" s="9">
        <f t="shared" si="164"/>
        <v>41811.207638888889</v>
      </c>
      <c r="U1937">
        <f t="shared" si="165"/>
        <v>2014</v>
      </c>
    </row>
    <row r="1938" spans="1:21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61"/>
        <v>117</v>
      </c>
      <c r="P1938">
        <f t="shared" si="162"/>
        <v>60.268999999999998</v>
      </c>
      <c r="Q1938" s="12" t="s">
        <v>8323</v>
      </c>
      <c r="R1938" t="s">
        <v>8327</v>
      </c>
      <c r="S1938" s="10">
        <f t="shared" si="163"/>
        <v>40852.889699074076</v>
      </c>
      <c r="T1938" s="9">
        <f t="shared" si="164"/>
        <v>40883.249305555553</v>
      </c>
      <c r="U1938">
        <f t="shared" si="165"/>
        <v>2011</v>
      </c>
    </row>
    <row r="1939" spans="1:21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61"/>
        <v>187</v>
      </c>
      <c r="P1939">
        <f t="shared" si="162"/>
        <v>38.740299999999998</v>
      </c>
      <c r="Q1939" s="12" t="s">
        <v>8323</v>
      </c>
      <c r="R1939" t="s">
        <v>8327</v>
      </c>
      <c r="S1939" s="10">
        <f t="shared" si="163"/>
        <v>41059.118993055556</v>
      </c>
      <c r="T1939" s="9">
        <f t="shared" si="164"/>
        <v>41075.165972222225</v>
      </c>
      <c r="U1939">
        <f t="shared" si="165"/>
        <v>2012</v>
      </c>
    </row>
    <row r="1940" spans="1:21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61"/>
        <v>116</v>
      </c>
      <c r="P1940">
        <f t="shared" si="162"/>
        <v>152.54390000000001</v>
      </c>
      <c r="Q1940" s="12" t="s">
        <v>8323</v>
      </c>
      <c r="R1940" t="s">
        <v>8327</v>
      </c>
      <c r="S1940" s="10">
        <f t="shared" si="163"/>
        <v>41426.259618055556</v>
      </c>
      <c r="T1940" s="9">
        <f t="shared" si="164"/>
        <v>41457.208333333336</v>
      </c>
      <c r="U1940">
        <f t="shared" si="165"/>
        <v>2013</v>
      </c>
    </row>
    <row r="1941" spans="1:21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61"/>
        <v>111</v>
      </c>
      <c r="P1941">
        <f t="shared" si="162"/>
        <v>115.3125</v>
      </c>
      <c r="Q1941" s="12" t="s">
        <v>8323</v>
      </c>
      <c r="R1941" t="s">
        <v>8327</v>
      </c>
      <c r="S1941" s="10">
        <f t="shared" si="163"/>
        <v>41313.985046296293</v>
      </c>
      <c r="T1941" s="9">
        <f t="shared" si="164"/>
        <v>41343.943379629629</v>
      </c>
      <c r="U1941">
        <f t="shared" si="165"/>
        <v>2013</v>
      </c>
    </row>
    <row r="1942" spans="1:21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61"/>
        <v>171</v>
      </c>
      <c r="P1942">
        <f t="shared" si="162"/>
        <v>35.838700000000003</v>
      </c>
      <c r="Q1942" s="12" t="s">
        <v>8323</v>
      </c>
      <c r="R1942" t="s">
        <v>8327</v>
      </c>
      <c r="S1942" s="10">
        <f t="shared" si="163"/>
        <v>40670.507326388892</v>
      </c>
      <c r="T1942" s="9">
        <f t="shared" si="164"/>
        <v>40709.165972222225</v>
      </c>
      <c r="U1942">
        <f t="shared" si="165"/>
        <v>2011</v>
      </c>
    </row>
    <row r="1943" spans="1:21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61"/>
        <v>126</v>
      </c>
      <c r="P1943">
        <f t="shared" si="162"/>
        <v>64.570099999999996</v>
      </c>
      <c r="Q1943" s="12" t="s">
        <v>8317</v>
      </c>
      <c r="R1943" t="s">
        <v>8347</v>
      </c>
      <c r="S1943" s="10">
        <f t="shared" si="163"/>
        <v>41744.290868055556</v>
      </c>
      <c r="T1943" s="9">
        <f t="shared" si="164"/>
        <v>41774.290868055556</v>
      </c>
      <c r="U1943">
        <f t="shared" si="165"/>
        <v>2014</v>
      </c>
    </row>
    <row r="1944" spans="1:21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61"/>
        <v>138</v>
      </c>
      <c r="P1944">
        <f t="shared" si="162"/>
        <v>87.436000000000007</v>
      </c>
      <c r="Q1944" s="12" t="s">
        <v>8317</v>
      </c>
      <c r="R1944" t="s">
        <v>8347</v>
      </c>
      <c r="S1944" s="10">
        <f t="shared" si="163"/>
        <v>40638.828009259261</v>
      </c>
      <c r="T1944" s="9">
        <f t="shared" si="164"/>
        <v>40728.828009259261</v>
      </c>
      <c r="U1944">
        <f t="shared" si="165"/>
        <v>2011</v>
      </c>
    </row>
    <row r="1945" spans="1:21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61"/>
        <v>1705</v>
      </c>
      <c r="P1945">
        <f t="shared" si="162"/>
        <v>68.815600000000003</v>
      </c>
      <c r="Q1945" s="12" t="s">
        <v>8317</v>
      </c>
      <c r="R1945" t="s">
        <v>8347</v>
      </c>
      <c r="S1945" s="10">
        <f t="shared" si="163"/>
        <v>42548.269861111112</v>
      </c>
      <c r="T1945" s="9">
        <f t="shared" si="164"/>
        <v>42593.269861111112</v>
      </c>
      <c r="U1945">
        <f t="shared" si="165"/>
        <v>2016</v>
      </c>
    </row>
    <row r="1946" spans="1:21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61"/>
        <v>788</v>
      </c>
      <c r="P1946">
        <f t="shared" si="162"/>
        <v>176.2002</v>
      </c>
      <c r="Q1946" s="12" t="s">
        <v>8317</v>
      </c>
      <c r="R1946" t="s">
        <v>8347</v>
      </c>
      <c r="S1946" s="10">
        <f t="shared" si="163"/>
        <v>41730.584374999999</v>
      </c>
      <c r="T1946" s="9">
        <f t="shared" si="164"/>
        <v>41760.584374999999</v>
      </c>
      <c r="U1946">
        <f t="shared" si="165"/>
        <v>2014</v>
      </c>
    </row>
    <row r="1947" spans="1:21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61"/>
        <v>348</v>
      </c>
      <c r="P1947">
        <f t="shared" si="162"/>
        <v>511.7912</v>
      </c>
      <c r="Q1947" s="12" t="s">
        <v>8317</v>
      </c>
      <c r="R1947" t="s">
        <v>8347</v>
      </c>
      <c r="S1947" s="10">
        <f t="shared" si="163"/>
        <v>42157.251828703709</v>
      </c>
      <c r="T1947" s="9">
        <f t="shared" si="164"/>
        <v>42197.251828703709</v>
      </c>
      <c r="U1947">
        <f t="shared" si="165"/>
        <v>2015</v>
      </c>
    </row>
    <row r="1948" spans="1:21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61"/>
        <v>150</v>
      </c>
      <c r="P1948">
        <f t="shared" si="162"/>
        <v>160.44290000000001</v>
      </c>
      <c r="Q1948" s="12" t="s">
        <v>8317</v>
      </c>
      <c r="R1948" t="s">
        <v>8347</v>
      </c>
      <c r="S1948" s="10">
        <f t="shared" si="163"/>
        <v>41689.150011574071</v>
      </c>
      <c r="T1948" s="9">
        <f t="shared" si="164"/>
        <v>41749.108344907407</v>
      </c>
      <c r="U1948">
        <f t="shared" si="165"/>
        <v>2014</v>
      </c>
    </row>
    <row r="1949" spans="1:21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61"/>
        <v>101</v>
      </c>
      <c r="P1949">
        <f t="shared" si="162"/>
        <v>35.003</v>
      </c>
      <c r="Q1949" s="12" t="s">
        <v>8317</v>
      </c>
      <c r="R1949" t="s">
        <v>8347</v>
      </c>
      <c r="S1949" s="10">
        <f t="shared" si="163"/>
        <v>40102.918055555558</v>
      </c>
      <c r="T1949" s="9">
        <f t="shared" si="164"/>
        <v>40140.249305555553</v>
      </c>
      <c r="U1949">
        <f t="shared" si="165"/>
        <v>2009</v>
      </c>
    </row>
    <row r="1950" spans="1:21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61"/>
        <v>800</v>
      </c>
      <c r="P1950">
        <f t="shared" si="162"/>
        <v>188.5067</v>
      </c>
      <c r="Q1950" s="12" t="s">
        <v>8317</v>
      </c>
      <c r="R1950" t="s">
        <v>8347</v>
      </c>
      <c r="S1950" s="10">
        <f t="shared" si="163"/>
        <v>42473.604270833333</v>
      </c>
      <c r="T1950" s="9">
        <f t="shared" si="164"/>
        <v>42527.709722222222</v>
      </c>
      <c r="U1950">
        <f t="shared" si="165"/>
        <v>2016</v>
      </c>
    </row>
    <row r="1951" spans="1:21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61"/>
        <v>106</v>
      </c>
      <c r="P1951">
        <f t="shared" si="162"/>
        <v>56.204999999999998</v>
      </c>
      <c r="Q1951" s="12" t="s">
        <v>8317</v>
      </c>
      <c r="R1951" t="s">
        <v>8347</v>
      </c>
      <c r="S1951" s="10">
        <f t="shared" si="163"/>
        <v>41800.423043981478</v>
      </c>
      <c r="T1951" s="9">
        <f t="shared" si="164"/>
        <v>41830.423043981478</v>
      </c>
      <c r="U1951">
        <f t="shared" si="165"/>
        <v>2014</v>
      </c>
    </row>
    <row r="1952" spans="1:21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61"/>
        <v>201</v>
      </c>
      <c r="P1952">
        <f t="shared" si="162"/>
        <v>51.305399999999999</v>
      </c>
      <c r="Q1952" s="12" t="s">
        <v>8317</v>
      </c>
      <c r="R1952" t="s">
        <v>8347</v>
      </c>
      <c r="S1952" s="10">
        <f t="shared" si="163"/>
        <v>40624.181400462963</v>
      </c>
      <c r="T1952" s="9">
        <f t="shared" si="164"/>
        <v>40655.181400462963</v>
      </c>
      <c r="U1952">
        <f t="shared" si="165"/>
        <v>2011</v>
      </c>
    </row>
    <row r="1953" spans="1:21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61"/>
        <v>212</v>
      </c>
      <c r="P1953">
        <f t="shared" si="162"/>
        <v>127.36450000000001</v>
      </c>
      <c r="Q1953" s="12" t="s">
        <v>8317</v>
      </c>
      <c r="R1953" t="s">
        <v>8347</v>
      </c>
      <c r="S1953" s="10">
        <f t="shared" si="163"/>
        <v>42651.420567129629</v>
      </c>
      <c r="T1953" s="9">
        <f t="shared" si="164"/>
        <v>42681.462233796294</v>
      </c>
      <c r="U1953">
        <f t="shared" si="165"/>
        <v>2016</v>
      </c>
    </row>
    <row r="1954" spans="1:21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61"/>
        <v>198</v>
      </c>
      <c r="P1954">
        <f t="shared" si="162"/>
        <v>101.8553</v>
      </c>
      <c r="Q1954" s="12" t="s">
        <v>8317</v>
      </c>
      <c r="R1954" t="s">
        <v>8347</v>
      </c>
      <c r="S1954" s="10">
        <f t="shared" si="163"/>
        <v>41526.60665509259</v>
      </c>
      <c r="T1954" s="9">
        <f t="shared" si="164"/>
        <v>41563.60665509259</v>
      </c>
      <c r="U1954">
        <f t="shared" si="165"/>
        <v>2013</v>
      </c>
    </row>
    <row r="1955" spans="1:21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61"/>
        <v>226</v>
      </c>
      <c r="P1955">
        <f t="shared" si="162"/>
        <v>230.55779999999999</v>
      </c>
      <c r="Q1955" s="12" t="s">
        <v>8317</v>
      </c>
      <c r="R1955" t="s">
        <v>8347</v>
      </c>
      <c r="S1955" s="10">
        <f t="shared" si="163"/>
        <v>40941.199826388889</v>
      </c>
      <c r="T1955" s="9">
        <f t="shared" si="164"/>
        <v>40970.125</v>
      </c>
      <c r="U1955">
        <f t="shared" si="165"/>
        <v>2012</v>
      </c>
    </row>
    <row r="1956" spans="1:21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61"/>
        <v>699</v>
      </c>
      <c r="P1956">
        <f t="shared" si="162"/>
        <v>842.10599999999999</v>
      </c>
      <c r="Q1956" s="12" t="s">
        <v>8317</v>
      </c>
      <c r="R1956" t="s">
        <v>8347</v>
      </c>
      <c r="S1956" s="10">
        <f t="shared" si="163"/>
        <v>42394.580740740741</v>
      </c>
      <c r="T1956" s="9">
        <f t="shared" si="164"/>
        <v>42441.208333333328</v>
      </c>
      <c r="U1956">
        <f t="shared" si="165"/>
        <v>2016</v>
      </c>
    </row>
    <row r="1957" spans="1:21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61"/>
        <v>399</v>
      </c>
      <c r="P1957">
        <f t="shared" si="162"/>
        <v>577.27589999999998</v>
      </c>
      <c r="Q1957" s="12" t="s">
        <v>8317</v>
      </c>
      <c r="R1957" t="s">
        <v>8347</v>
      </c>
      <c r="S1957" s="10">
        <f t="shared" si="163"/>
        <v>41020.271770833337</v>
      </c>
      <c r="T1957" s="9">
        <f t="shared" si="164"/>
        <v>41052.791666666664</v>
      </c>
      <c r="U1957">
        <f t="shared" si="165"/>
        <v>2012</v>
      </c>
    </row>
    <row r="1958" spans="1:21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61"/>
        <v>294</v>
      </c>
      <c r="P1958">
        <f t="shared" si="162"/>
        <v>483.34249999999997</v>
      </c>
      <c r="Q1958" s="12" t="s">
        <v>8317</v>
      </c>
      <c r="R1958" t="s">
        <v>8347</v>
      </c>
      <c r="S1958" s="10">
        <f t="shared" si="163"/>
        <v>42067.923668981486</v>
      </c>
      <c r="T1958" s="9">
        <f t="shared" si="164"/>
        <v>42112.882002314815</v>
      </c>
      <c r="U1958">
        <f t="shared" si="165"/>
        <v>2015</v>
      </c>
    </row>
    <row r="1959" spans="1:21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61"/>
        <v>168</v>
      </c>
      <c r="P1959">
        <f t="shared" si="162"/>
        <v>76.138499999999993</v>
      </c>
      <c r="Q1959" s="12" t="s">
        <v>8317</v>
      </c>
      <c r="R1959" t="s">
        <v>8347</v>
      </c>
      <c r="S1959" s="10">
        <f t="shared" si="163"/>
        <v>41179.098530092589</v>
      </c>
      <c r="T1959" s="9">
        <f t="shared" si="164"/>
        <v>41209.098530092589</v>
      </c>
      <c r="U1959">
        <f t="shared" si="165"/>
        <v>2012</v>
      </c>
    </row>
    <row r="1960" spans="1:21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61"/>
        <v>1436</v>
      </c>
      <c r="P1960">
        <f t="shared" si="162"/>
        <v>74.107699999999994</v>
      </c>
      <c r="Q1960" s="12" t="s">
        <v>8317</v>
      </c>
      <c r="R1960" t="s">
        <v>8347</v>
      </c>
      <c r="S1960" s="10">
        <f t="shared" si="163"/>
        <v>41326.987974537034</v>
      </c>
      <c r="T1960" s="9">
        <f t="shared" si="164"/>
        <v>41356.94630787037</v>
      </c>
      <c r="U1960">
        <f t="shared" si="165"/>
        <v>2013</v>
      </c>
    </row>
    <row r="1961" spans="1:21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61"/>
        <v>157</v>
      </c>
      <c r="P1961">
        <f t="shared" si="162"/>
        <v>36.965699999999998</v>
      </c>
      <c r="Q1961" s="12" t="s">
        <v>8317</v>
      </c>
      <c r="R1961" t="s">
        <v>8347</v>
      </c>
      <c r="S1961" s="10">
        <f t="shared" si="163"/>
        <v>41871.845601851855</v>
      </c>
      <c r="T1961" s="9">
        <f t="shared" si="164"/>
        <v>41913</v>
      </c>
      <c r="U1961">
        <f t="shared" si="165"/>
        <v>2014</v>
      </c>
    </row>
    <row r="1962" spans="1:21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61"/>
        <v>118</v>
      </c>
      <c r="P1962">
        <f t="shared" si="162"/>
        <v>2500.9697000000001</v>
      </c>
      <c r="Q1962" s="12" t="s">
        <v>8317</v>
      </c>
      <c r="R1962" t="s">
        <v>8347</v>
      </c>
      <c r="S1962" s="10">
        <f t="shared" si="163"/>
        <v>41964.362743055557</v>
      </c>
      <c r="T1962" s="9">
        <f t="shared" si="164"/>
        <v>41994.362743055557</v>
      </c>
      <c r="U1962">
        <f t="shared" si="165"/>
        <v>2014</v>
      </c>
    </row>
    <row r="1963" spans="1:21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61"/>
        <v>1105</v>
      </c>
      <c r="P1963">
        <f t="shared" si="162"/>
        <v>67.690200000000004</v>
      </c>
      <c r="Q1963" s="12" t="s">
        <v>8317</v>
      </c>
      <c r="R1963" t="s">
        <v>8347</v>
      </c>
      <c r="S1963" s="10">
        <f t="shared" si="163"/>
        <v>41148.194641203707</v>
      </c>
      <c r="T1963" s="9">
        <f t="shared" si="164"/>
        <v>41188.165972222225</v>
      </c>
      <c r="U1963">
        <f t="shared" si="165"/>
        <v>2012</v>
      </c>
    </row>
    <row r="1964" spans="1:21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61"/>
        <v>193</v>
      </c>
      <c r="P1964">
        <f t="shared" si="162"/>
        <v>63.047400000000003</v>
      </c>
      <c r="Q1964" s="12" t="s">
        <v>8317</v>
      </c>
      <c r="R1964" t="s">
        <v>8347</v>
      </c>
      <c r="S1964" s="10">
        <f t="shared" si="163"/>
        <v>41742.780509259261</v>
      </c>
      <c r="T1964" s="9">
        <f t="shared" si="164"/>
        <v>41772.780509259261</v>
      </c>
      <c r="U1964">
        <f t="shared" si="165"/>
        <v>2014</v>
      </c>
    </row>
    <row r="1965" spans="1:21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61"/>
        <v>127</v>
      </c>
      <c r="P1965">
        <f t="shared" si="162"/>
        <v>117.6</v>
      </c>
      <c r="Q1965" s="12" t="s">
        <v>8317</v>
      </c>
      <c r="R1965" t="s">
        <v>8347</v>
      </c>
      <c r="S1965" s="10">
        <f t="shared" si="163"/>
        <v>41863.429791666669</v>
      </c>
      <c r="T1965" s="9">
        <f t="shared" si="164"/>
        <v>41898.429791666669</v>
      </c>
      <c r="U1965">
        <f t="shared" si="165"/>
        <v>2014</v>
      </c>
    </row>
    <row r="1966" spans="1:21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61"/>
        <v>260</v>
      </c>
      <c r="P1966">
        <f t="shared" si="162"/>
        <v>180.75190000000001</v>
      </c>
      <c r="Q1966" s="12" t="s">
        <v>8317</v>
      </c>
      <c r="R1966" t="s">
        <v>8347</v>
      </c>
      <c r="S1966" s="10">
        <f t="shared" si="163"/>
        <v>42452.272824074069</v>
      </c>
      <c r="T1966" s="9">
        <f t="shared" si="164"/>
        <v>42482.272824074069</v>
      </c>
      <c r="U1966">
        <f t="shared" si="165"/>
        <v>2016</v>
      </c>
    </row>
    <row r="1967" spans="1:21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61"/>
        <v>262</v>
      </c>
      <c r="P1967">
        <f t="shared" si="162"/>
        <v>127.32040000000001</v>
      </c>
      <c r="Q1967" s="12" t="s">
        <v>8317</v>
      </c>
      <c r="R1967" t="s">
        <v>8347</v>
      </c>
      <c r="S1967" s="10">
        <f t="shared" si="163"/>
        <v>40898.089236111111</v>
      </c>
      <c r="T1967" s="9">
        <f t="shared" si="164"/>
        <v>40920.041666666664</v>
      </c>
      <c r="U1967">
        <f t="shared" si="165"/>
        <v>2011</v>
      </c>
    </row>
    <row r="1968" spans="1:21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61"/>
        <v>207</v>
      </c>
      <c r="P1968">
        <f t="shared" si="162"/>
        <v>136.64449999999999</v>
      </c>
      <c r="Q1968" s="12" t="s">
        <v>8317</v>
      </c>
      <c r="R1968" t="s">
        <v>8347</v>
      </c>
      <c r="S1968" s="10">
        <f t="shared" si="163"/>
        <v>41835.540486111109</v>
      </c>
      <c r="T1968" s="9">
        <f t="shared" si="164"/>
        <v>41865.540486111109</v>
      </c>
      <c r="U1968">
        <f t="shared" si="165"/>
        <v>2014</v>
      </c>
    </row>
    <row r="1969" spans="1:21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61"/>
        <v>370</v>
      </c>
      <c r="P1969">
        <f t="shared" si="162"/>
        <v>182.78020000000001</v>
      </c>
      <c r="Q1969" s="12" t="s">
        <v>8317</v>
      </c>
      <c r="R1969" t="s">
        <v>8347</v>
      </c>
      <c r="S1969" s="10">
        <f t="shared" si="163"/>
        <v>41730.663530092592</v>
      </c>
      <c r="T1969" s="9">
        <f t="shared" si="164"/>
        <v>41760.663530092592</v>
      </c>
      <c r="U1969">
        <f t="shared" si="165"/>
        <v>2014</v>
      </c>
    </row>
    <row r="1970" spans="1:21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61"/>
        <v>285</v>
      </c>
      <c r="P1970">
        <f t="shared" si="162"/>
        <v>279.3784</v>
      </c>
      <c r="Q1970" s="12" t="s">
        <v>8317</v>
      </c>
      <c r="R1970" t="s">
        <v>8347</v>
      </c>
      <c r="S1970" s="10">
        <f t="shared" si="163"/>
        <v>42676.586979166663</v>
      </c>
      <c r="T1970" s="9">
        <f t="shared" si="164"/>
        <v>42707.628645833334</v>
      </c>
      <c r="U1970">
        <f t="shared" si="165"/>
        <v>2016</v>
      </c>
    </row>
    <row r="1971" spans="1:21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61"/>
        <v>579</v>
      </c>
      <c r="P1971">
        <f t="shared" si="162"/>
        <v>61.375700000000002</v>
      </c>
      <c r="Q1971" s="12" t="s">
        <v>8317</v>
      </c>
      <c r="R1971" t="s">
        <v>8347</v>
      </c>
      <c r="S1971" s="10">
        <f t="shared" si="163"/>
        <v>42557.792453703703</v>
      </c>
      <c r="T1971" s="9">
        <f t="shared" si="164"/>
        <v>42587.792453703703</v>
      </c>
      <c r="U1971">
        <f t="shared" si="165"/>
        <v>2016</v>
      </c>
    </row>
    <row r="1972" spans="1:21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61"/>
        <v>1132</v>
      </c>
      <c r="P1972">
        <f t="shared" si="162"/>
        <v>80.727500000000006</v>
      </c>
      <c r="Q1972" s="12" t="s">
        <v>8317</v>
      </c>
      <c r="R1972" t="s">
        <v>8347</v>
      </c>
      <c r="S1972" s="10">
        <f t="shared" si="163"/>
        <v>41324.193298611113</v>
      </c>
      <c r="T1972" s="9">
        <f t="shared" si="164"/>
        <v>41384.151631944449</v>
      </c>
      <c r="U1972">
        <f t="shared" si="165"/>
        <v>2013</v>
      </c>
    </row>
    <row r="1973" spans="1:21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61"/>
        <v>263</v>
      </c>
      <c r="P1973">
        <f t="shared" si="162"/>
        <v>272.35590000000002</v>
      </c>
      <c r="Q1973" s="12" t="s">
        <v>8317</v>
      </c>
      <c r="R1973" t="s">
        <v>8347</v>
      </c>
      <c r="S1973" s="10">
        <f t="shared" si="163"/>
        <v>41561.500706018516</v>
      </c>
      <c r="T1973" s="9">
        <f t="shared" si="164"/>
        <v>41593.166666666664</v>
      </c>
      <c r="U1973">
        <f t="shared" si="165"/>
        <v>2013</v>
      </c>
    </row>
    <row r="1974" spans="1:21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61"/>
        <v>674</v>
      </c>
      <c r="P1974">
        <f t="shared" si="162"/>
        <v>70.848699999999994</v>
      </c>
      <c r="Q1974" s="12" t="s">
        <v>8317</v>
      </c>
      <c r="R1974" t="s">
        <v>8347</v>
      </c>
      <c r="S1974" s="10">
        <f t="shared" si="163"/>
        <v>41201.012083333335</v>
      </c>
      <c r="T1974" s="9">
        <f t="shared" si="164"/>
        <v>41231.053749999999</v>
      </c>
      <c r="U1974">
        <f t="shared" si="165"/>
        <v>2012</v>
      </c>
    </row>
    <row r="1975" spans="1:21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61"/>
        <v>257</v>
      </c>
      <c r="P1975">
        <f t="shared" si="162"/>
        <v>247.94</v>
      </c>
      <c r="Q1975" s="12" t="s">
        <v>8317</v>
      </c>
      <c r="R1975" t="s">
        <v>8347</v>
      </c>
      <c r="S1975" s="10">
        <f t="shared" si="163"/>
        <v>42549.722962962958</v>
      </c>
      <c r="T1975" s="9">
        <f t="shared" si="164"/>
        <v>42588.291666666672</v>
      </c>
      <c r="U1975">
        <f t="shared" si="165"/>
        <v>2016</v>
      </c>
    </row>
    <row r="1976" spans="1:21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61"/>
        <v>375</v>
      </c>
      <c r="P1976">
        <f t="shared" si="162"/>
        <v>186.81389999999999</v>
      </c>
      <c r="Q1976" s="12" t="s">
        <v>8317</v>
      </c>
      <c r="R1976" t="s">
        <v>8347</v>
      </c>
      <c r="S1976" s="10">
        <f t="shared" si="163"/>
        <v>41445.334131944444</v>
      </c>
      <c r="T1976" s="9">
        <f t="shared" si="164"/>
        <v>41505.334131944444</v>
      </c>
      <c r="U1976">
        <f t="shared" si="165"/>
        <v>2013</v>
      </c>
    </row>
    <row r="1977" spans="1:21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61"/>
        <v>209</v>
      </c>
      <c r="P1977">
        <f t="shared" si="162"/>
        <v>131.98949999999999</v>
      </c>
      <c r="Q1977" s="12" t="s">
        <v>8317</v>
      </c>
      <c r="R1977" t="s">
        <v>8347</v>
      </c>
      <c r="S1977" s="10">
        <f t="shared" si="163"/>
        <v>41313.755219907405</v>
      </c>
      <c r="T1977" s="9">
        <f t="shared" si="164"/>
        <v>41343.755219907405</v>
      </c>
      <c r="U1977">
        <f t="shared" si="165"/>
        <v>2013</v>
      </c>
    </row>
    <row r="1978" spans="1:21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61"/>
        <v>347</v>
      </c>
      <c r="P1978">
        <f t="shared" si="162"/>
        <v>29.3108</v>
      </c>
      <c r="Q1978" s="12" t="s">
        <v>8317</v>
      </c>
      <c r="R1978" t="s">
        <v>8347</v>
      </c>
      <c r="S1978" s="10">
        <f t="shared" si="163"/>
        <v>41438.899594907409</v>
      </c>
      <c r="T1978" s="9">
        <f t="shared" si="164"/>
        <v>41468.899594907409</v>
      </c>
      <c r="U1978">
        <f t="shared" si="165"/>
        <v>2013</v>
      </c>
    </row>
    <row r="1979" spans="1:21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61"/>
        <v>402</v>
      </c>
      <c r="P1979">
        <f t="shared" si="162"/>
        <v>245.02440000000001</v>
      </c>
      <c r="Q1979" s="12" t="s">
        <v>8317</v>
      </c>
      <c r="R1979" t="s">
        <v>8347</v>
      </c>
      <c r="S1979" s="10">
        <f t="shared" si="163"/>
        <v>42311.216898148152</v>
      </c>
      <c r="T1979" s="9">
        <f t="shared" si="164"/>
        <v>42357.332638888889</v>
      </c>
      <c r="U1979">
        <f t="shared" si="165"/>
        <v>2015</v>
      </c>
    </row>
    <row r="1980" spans="1:21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61"/>
        <v>1027</v>
      </c>
      <c r="P1980">
        <f t="shared" si="162"/>
        <v>1323.2539999999999</v>
      </c>
      <c r="Q1980" s="12" t="s">
        <v>8317</v>
      </c>
      <c r="R1980" t="s">
        <v>8347</v>
      </c>
      <c r="S1980" s="10">
        <f t="shared" si="163"/>
        <v>41039.225601851853</v>
      </c>
      <c r="T1980" s="9">
        <f t="shared" si="164"/>
        <v>41072.291666666664</v>
      </c>
      <c r="U1980">
        <f t="shared" si="165"/>
        <v>2012</v>
      </c>
    </row>
    <row r="1981" spans="1:21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61"/>
        <v>115</v>
      </c>
      <c r="P1981">
        <f t="shared" si="162"/>
        <v>282.65969999999999</v>
      </c>
      <c r="Q1981" s="12" t="s">
        <v>8317</v>
      </c>
      <c r="R1981" t="s">
        <v>8347</v>
      </c>
      <c r="S1981" s="10">
        <f t="shared" si="163"/>
        <v>42290.460023148145</v>
      </c>
      <c r="T1981" s="9">
        <f t="shared" si="164"/>
        <v>42327.207638888889</v>
      </c>
      <c r="U1981">
        <f t="shared" si="165"/>
        <v>2015</v>
      </c>
    </row>
    <row r="1982" spans="1:21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61"/>
        <v>355</v>
      </c>
      <c r="P1982">
        <f t="shared" si="162"/>
        <v>91.214399999999998</v>
      </c>
      <c r="Q1982" s="12" t="s">
        <v>8317</v>
      </c>
      <c r="R1982" t="s">
        <v>8347</v>
      </c>
      <c r="S1982" s="10">
        <f t="shared" si="163"/>
        <v>42423.542384259257</v>
      </c>
      <c r="T1982" s="9">
        <f t="shared" si="164"/>
        <v>42463.500717592593</v>
      </c>
      <c r="U1982">
        <f t="shared" si="165"/>
        <v>2016</v>
      </c>
    </row>
    <row r="1983" spans="1:21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61"/>
        <v>5</v>
      </c>
      <c r="P1983">
        <f t="shared" si="162"/>
        <v>31.75</v>
      </c>
      <c r="Q1983" s="12" t="s">
        <v>8336</v>
      </c>
      <c r="R1983" t="s">
        <v>8348</v>
      </c>
      <c r="S1983" s="10">
        <f t="shared" si="163"/>
        <v>41799.725289351853</v>
      </c>
      <c r="T1983" s="9">
        <f t="shared" si="164"/>
        <v>41829.725289351853</v>
      </c>
      <c r="U1983">
        <f t="shared" si="165"/>
        <v>2014</v>
      </c>
    </row>
    <row r="1984" spans="1:21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61"/>
        <v>0</v>
      </c>
      <c r="P1984" t="str">
        <f t="shared" si="162"/>
        <v>no backers</v>
      </c>
      <c r="Q1984" s="12" t="s">
        <v>8336</v>
      </c>
      <c r="R1984" t="s">
        <v>8348</v>
      </c>
      <c r="S1984" s="10">
        <f t="shared" si="163"/>
        <v>42678.586655092593</v>
      </c>
      <c r="T1984" s="9">
        <f t="shared" si="164"/>
        <v>42708.628321759257</v>
      </c>
      <c r="U1984">
        <f t="shared" si="165"/>
        <v>2016</v>
      </c>
    </row>
    <row r="1985" spans="1:21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61"/>
        <v>4</v>
      </c>
      <c r="P1985">
        <f t="shared" si="162"/>
        <v>88.6875</v>
      </c>
      <c r="Q1985" s="12" t="s">
        <v>8336</v>
      </c>
      <c r="R1985" t="s">
        <v>8348</v>
      </c>
      <c r="S1985" s="10">
        <f t="shared" si="163"/>
        <v>42593.011782407411</v>
      </c>
      <c r="T1985" s="9">
        <f t="shared" si="164"/>
        <v>42615.291666666672</v>
      </c>
      <c r="U1985">
        <f t="shared" si="165"/>
        <v>2016</v>
      </c>
    </row>
    <row r="1986" spans="1:21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61"/>
        <v>21</v>
      </c>
      <c r="P1986">
        <f t="shared" si="162"/>
        <v>453.1429</v>
      </c>
      <c r="Q1986" s="12" t="s">
        <v>8336</v>
      </c>
      <c r="R1986" t="s">
        <v>8348</v>
      </c>
      <c r="S1986" s="10">
        <f t="shared" si="163"/>
        <v>41913.790289351848</v>
      </c>
      <c r="T1986" s="9">
        <f t="shared" si="164"/>
        <v>41973.831956018519</v>
      </c>
      <c r="U1986">
        <f t="shared" si="165"/>
        <v>2014</v>
      </c>
    </row>
    <row r="1987" spans="1:21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66">ROUND(E1987/D1987*100,0)</f>
        <v>3</v>
      </c>
      <c r="P1987">
        <f t="shared" ref="P1987:P2050" si="167">IFERROR(ROUND(E1987/L1987,4),"no backers")</f>
        <v>12.75</v>
      </c>
      <c r="Q1987" s="12" t="s">
        <v>8336</v>
      </c>
      <c r="R1987" t="s">
        <v>8348</v>
      </c>
      <c r="S1987" s="10">
        <f t="shared" ref="S1987:S2050" si="168">(((J1987/60)/60)/24)+DATE(1970,1,1)</f>
        <v>42555.698738425926</v>
      </c>
      <c r="T1987" s="9">
        <f t="shared" ref="T1987:T2050" si="169">(((I1987/60)/60)/24)+DATE(1970,1,1)</f>
        <v>42584.958333333328</v>
      </c>
      <c r="U1987">
        <f t="shared" ref="U1987:U2050" si="170">YEAR(S1987)</f>
        <v>2016</v>
      </c>
    </row>
    <row r="1988" spans="1:21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66"/>
        <v>0</v>
      </c>
      <c r="P1988">
        <f t="shared" si="167"/>
        <v>1</v>
      </c>
      <c r="Q1988" s="12" t="s">
        <v>8336</v>
      </c>
      <c r="R1988" t="s">
        <v>8348</v>
      </c>
      <c r="S1988" s="10">
        <f t="shared" si="168"/>
        <v>42413.433831018512</v>
      </c>
      <c r="T1988" s="9">
        <f t="shared" si="169"/>
        <v>42443.392164351855</v>
      </c>
      <c r="U1988">
        <f t="shared" si="170"/>
        <v>2016</v>
      </c>
    </row>
    <row r="1989" spans="1:21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66"/>
        <v>42</v>
      </c>
      <c r="P1989">
        <f t="shared" si="167"/>
        <v>83.428600000000003</v>
      </c>
      <c r="Q1989" s="12" t="s">
        <v>8336</v>
      </c>
      <c r="R1989" t="s">
        <v>8348</v>
      </c>
      <c r="S1989" s="10">
        <f t="shared" si="168"/>
        <v>42034.639768518522</v>
      </c>
      <c r="T1989" s="9">
        <f t="shared" si="169"/>
        <v>42064.639768518522</v>
      </c>
      <c r="U1989">
        <f t="shared" si="170"/>
        <v>2015</v>
      </c>
    </row>
    <row r="1990" spans="1:21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66"/>
        <v>0</v>
      </c>
      <c r="P1990">
        <f t="shared" si="167"/>
        <v>25</v>
      </c>
      <c r="Q1990" s="12" t="s">
        <v>8336</v>
      </c>
      <c r="R1990" t="s">
        <v>8348</v>
      </c>
      <c r="S1990" s="10">
        <f t="shared" si="168"/>
        <v>42206.763217592597</v>
      </c>
      <c r="T1990" s="9">
        <f t="shared" si="169"/>
        <v>42236.763217592597</v>
      </c>
      <c r="U1990">
        <f t="shared" si="170"/>
        <v>2015</v>
      </c>
    </row>
    <row r="1991" spans="1:21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66"/>
        <v>1</v>
      </c>
      <c r="P1991">
        <f t="shared" si="167"/>
        <v>50</v>
      </c>
      <c r="Q1991" s="12" t="s">
        <v>8336</v>
      </c>
      <c r="R1991" t="s">
        <v>8348</v>
      </c>
      <c r="S1991" s="10">
        <f t="shared" si="168"/>
        <v>42685.680648148147</v>
      </c>
      <c r="T1991" s="9">
        <f t="shared" si="169"/>
        <v>42715.680648148147</v>
      </c>
      <c r="U1991">
        <f t="shared" si="170"/>
        <v>2016</v>
      </c>
    </row>
    <row r="1992" spans="1:21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66"/>
        <v>17</v>
      </c>
      <c r="P1992">
        <f t="shared" si="167"/>
        <v>101.8</v>
      </c>
      <c r="Q1992" s="12" t="s">
        <v>8336</v>
      </c>
      <c r="R1992" t="s">
        <v>8348</v>
      </c>
      <c r="S1992" s="10">
        <f t="shared" si="168"/>
        <v>42398.195972222224</v>
      </c>
      <c r="T1992" s="9">
        <f t="shared" si="169"/>
        <v>42413.195972222224</v>
      </c>
      <c r="U1992">
        <f t="shared" si="170"/>
        <v>2016</v>
      </c>
    </row>
    <row r="1993" spans="1:21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66"/>
        <v>7</v>
      </c>
      <c r="P1993">
        <f t="shared" si="167"/>
        <v>46.666699999999999</v>
      </c>
      <c r="Q1993" s="12" t="s">
        <v>8336</v>
      </c>
      <c r="R1993" t="s">
        <v>8348</v>
      </c>
      <c r="S1993" s="10">
        <f t="shared" si="168"/>
        <v>42167.89335648148</v>
      </c>
      <c r="T1993" s="9">
        <f t="shared" si="169"/>
        <v>42188.89335648148</v>
      </c>
      <c r="U1993">
        <f t="shared" si="170"/>
        <v>2015</v>
      </c>
    </row>
    <row r="1994" spans="1:21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66"/>
        <v>0</v>
      </c>
      <c r="P1994">
        <f t="shared" si="167"/>
        <v>1</v>
      </c>
      <c r="Q1994" s="12" t="s">
        <v>8336</v>
      </c>
      <c r="R1994" t="s">
        <v>8348</v>
      </c>
      <c r="S1994" s="10">
        <f t="shared" si="168"/>
        <v>42023.143414351856</v>
      </c>
      <c r="T1994" s="9">
        <f t="shared" si="169"/>
        <v>42053.143414351856</v>
      </c>
      <c r="U1994">
        <f t="shared" si="170"/>
        <v>2015</v>
      </c>
    </row>
    <row r="1995" spans="1:21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66"/>
        <v>0</v>
      </c>
      <c r="P1995" t="str">
        <f t="shared" si="167"/>
        <v>no backers</v>
      </c>
      <c r="Q1995" s="12" t="s">
        <v>8336</v>
      </c>
      <c r="R1995" t="s">
        <v>8348</v>
      </c>
      <c r="S1995" s="10">
        <f t="shared" si="168"/>
        <v>42329.58839120371</v>
      </c>
      <c r="T1995" s="9">
        <f t="shared" si="169"/>
        <v>42359.58839120371</v>
      </c>
      <c r="U1995">
        <f t="shared" si="170"/>
        <v>2015</v>
      </c>
    </row>
    <row r="1996" spans="1:21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66"/>
        <v>0</v>
      </c>
      <c r="P1996" t="str">
        <f t="shared" si="167"/>
        <v>no backers</v>
      </c>
      <c r="Q1996" s="12" t="s">
        <v>8336</v>
      </c>
      <c r="R1996" t="s">
        <v>8348</v>
      </c>
      <c r="S1996" s="10">
        <f t="shared" si="168"/>
        <v>42651.006273148145</v>
      </c>
      <c r="T1996" s="9">
        <f t="shared" si="169"/>
        <v>42711.047939814816</v>
      </c>
      <c r="U1996">
        <f t="shared" si="170"/>
        <v>2016</v>
      </c>
    </row>
    <row r="1997" spans="1:21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66"/>
        <v>8</v>
      </c>
      <c r="P1997">
        <f t="shared" si="167"/>
        <v>26</v>
      </c>
      <c r="Q1997" s="12" t="s">
        <v>8336</v>
      </c>
      <c r="R1997" t="s">
        <v>8348</v>
      </c>
      <c r="S1997" s="10">
        <f t="shared" si="168"/>
        <v>42181.902037037042</v>
      </c>
      <c r="T1997" s="9">
        <f t="shared" si="169"/>
        <v>42201.902037037042</v>
      </c>
      <c r="U1997">
        <f t="shared" si="170"/>
        <v>2015</v>
      </c>
    </row>
    <row r="1998" spans="1:21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66"/>
        <v>0</v>
      </c>
      <c r="P1998" t="str">
        <f t="shared" si="167"/>
        <v>no backers</v>
      </c>
      <c r="Q1998" s="12" t="s">
        <v>8336</v>
      </c>
      <c r="R1998" t="s">
        <v>8348</v>
      </c>
      <c r="S1998" s="10">
        <f t="shared" si="168"/>
        <v>41800.819571759261</v>
      </c>
      <c r="T1998" s="9">
        <f t="shared" si="169"/>
        <v>41830.819571759261</v>
      </c>
      <c r="U1998">
        <f t="shared" si="170"/>
        <v>2014</v>
      </c>
    </row>
    <row r="1999" spans="1:21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66"/>
        <v>0</v>
      </c>
      <c r="P1999" t="str">
        <f t="shared" si="167"/>
        <v>no backers</v>
      </c>
      <c r="Q1999" s="12" t="s">
        <v>8336</v>
      </c>
      <c r="R1999" t="s">
        <v>8348</v>
      </c>
      <c r="S1999" s="10">
        <f t="shared" si="168"/>
        <v>41847.930694444447</v>
      </c>
      <c r="T1999" s="9">
        <f t="shared" si="169"/>
        <v>41877.930694444447</v>
      </c>
      <c r="U1999">
        <f t="shared" si="170"/>
        <v>2014</v>
      </c>
    </row>
    <row r="2000" spans="1:21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66"/>
        <v>26</v>
      </c>
      <c r="P2000">
        <f t="shared" si="167"/>
        <v>218.33330000000001</v>
      </c>
      <c r="Q2000" s="12" t="s">
        <v>8336</v>
      </c>
      <c r="R2000" t="s">
        <v>8348</v>
      </c>
      <c r="S2000" s="10">
        <f t="shared" si="168"/>
        <v>41807.118495370371</v>
      </c>
      <c r="T2000" s="9">
        <f t="shared" si="169"/>
        <v>41852.118495370371</v>
      </c>
      <c r="U2000">
        <f t="shared" si="170"/>
        <v>2014</v>
      </c>
    </row>
    <row r="2001" spans="1:21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66"/>
        <v>1</v>
      </c>
      <c r="P2001">
        <f t="shared" si="167"/>
        <v>33.714300000000001</v>
      </c>
      <c r="Q2001" s="12" t="s">
        <v>8336</v>
      </c>
      <c r="R2001" t="s">
        <v>8348</v>
      </c>
      <c r="S2001" s="10">
        <f t="shared" si="168"/>
        <v>41926.482731481483</v>
      </c>
      <c r="T2001" s="9">
        <f t="shared" si="169"/>
        <v>41956.524398148147</v>
      </c>
      <c r="U2001">
        <f t="shared" si="170"/>
        <v>2014</v>
      </c>
    </row>
    <row r="2002" spans="1:21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66"/>
        <v>13</v>
      </c>
      <c r="P2002">
        <f t="shared" si="167"/>
        <v>25</v>
      </c>
      <c r="Q2002" s="12" t="s">
        <v>8336</v>
      </c>
      <c r="R2002" t="s">
        <v>8348</v>
      </c>
      <c r="S2002" s="10">
        <f t="shared" si="168"/>
        <v>42345.951539351852</v>
      </c>
      <c r="T2002" s="9">
        <f t="shared" si="169"/>
        <v>42375.951539351852</v>
      </c>
      <c r="U2002">
        <f t="shared" si="170"/>
        <v>2015</v>
      </c>
    </row>
    <row r="2003" spans="1:21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66"/>
        <v>382</v>
      </c>
      <c r="P2003">
        <f t="shared" si="167"/>
        <v>128.3879</v>
      </c>
      <c r="Q2003" s="12" t="s">
        <v>8317</v>
      </c>
      <c r="R2003" t="s">
        <v>8347</v>
      </c>
      <c r="S2003" s="10">
        <f t="shared" si="168"/>
        <v>42136.209675925929</v>
      </c>
      <c r="T2003" s="9">
        <f t="shared" si="169"/>
        <v>42167.833333333328</v>
      </c>
      <c r="U2003">
        <f t="shared" si="170"/>
        <v>2015</v>
      </c>
    </row>
    <row r="2004" spans="1:21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66"/>
        <v>217</v>
      </c>
      <c r="P2004">
        <f t="shared" si="167"/>
        <v>78.834299999999999</v>
      </c>
      <c r="Q2004" s="12" t="s">
        <v>8317</v>
      </c>
      <c r="R2004" t="s">
        <v>8347</v>
      </c>
      <c r="S2004" s="10">
        <f t="shared" si="168"/>
        <v>42728.71230324074</v>
      </c>
      <c r="T2004" s="9">
        <f t="shared" si="169"/>
        <v>42758.71230324074</v>
      </c>
      <c r="U2004">
        <f t="shared" si="170"/>
        <v>2016</v>
      </c>
    </row>
    <row r="2005" spans="1:21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66"/>
        <v>312</v>
      </c>
      <c r="P2005">
        <f t="shared" si="167"/>
        <v>91.764700000000005</v>
      </c>
      <c r="Q2005" s="12" t="s">
        <v>8317</v>
      </c>
      <c r="R2005" t="s">
        <v>8347</v>
      </c>
      <c r="S2005" s="10">
        <f t="shared" si="168"/>
        <v>40347.125601851854</v>
      </c>
      <c r="T2005" s="9">
        <f t="shared" si="169"/>
        <v>40361.958333333336</v>
      </c>
      <c r="U2005">
        <f t="shared" si="170"/>
        <v>2010</v>
      </c>
    </row>
    <row r="2006" spans="1:21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66"/>
        <v>234</v>
      </c>
      <c r="P2006">
        <f t="shared" si="167"/>
        <v>331.10239999999999</v>
      </c>
      <c r="Q2006" s="12" t="s">
        <v>8317</v>
      </c>
      <c r="R2006" t="s">
        <v>8347</v>
      </c>
      <c r="S2006" s="10">
        <f t="shared" si="168"/>
        <v>41800.604895833334</v>
      </c>
      <c r="T2006" s="9">
        <f t="shared" si="169"/>
        <v>41830.604895833334</v>
      </c>
      <c r="U2006">
        <f t="shared" si="170"/>
        <v>2014</v>
      </c>
    </row>
    <row r="2007" spans="1:21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66"/>
        <v>124</v>
      </c>
      <c r="P2007">
        <f t="shared" si="167"/>
        <v>194.2619</v>
      </c>
      <c r="Q2007" s="12" t="s">
        <v>8317</v>
      </c>
      <c r="R2007" t="s">
        <v>8347</v>
      </c>
      <c r="S2007" s="10">
        <f t="shared" si="168"/>
        <v>41535.812708333331</v>
      </c>
      <c r="T2007" s="9">
        <f t="shared" si="169"/>
        <v>41563.165972222225</v>
      </c>
      <c r="U2007">
        <f t="shared" si="170"/>
        <v>2013</v>
      </c>
    </row>
    <row r="2008" spans="1:21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66"/>
        <v>248</v>
      </c>
      <c r="P2008">
        <f t="shared" si="167"/>
        <v>408.9769</v>
      </c>
      <c r="Q2008" s="12" t="s">
        <v>8317</v>
      </c>
      <c r="R2008" t="s">
        <v>8347</v>
      </c>
      <c r="S2008" s="10">
        <f t="shared" si="168"/>
        <v>41941.500520833331</v>
      </c>
      <c r="T2008" s="9">
        <f t="shared" si="169"/>
        <v>41976.542187500003</v>
      </c>
      <c r="U2008">
        <f t="shared" si="170"/>
        <v>2014</v>
      </c>
    </row>
    <row r="2009" spans="1:21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66"/>
        <v>116</v>
      </c>
      <c r="P2009">
        <f t="shared" si="167"/>
        <v>84.459299999999999</v>
      </c>
      <c r="Q2009" s="12" t="s">
        <v>8317</v>
      </c>
      <c r="R2009" t="s">
        <v>8347</v>
      </c>
      <c r="S2009" s="10">
        <f t="shared" si="168"/>
        <v>40347.837800925925</v>
      </c>
      <c r="T2009" s="9">
        <f t="shared" si="169"/>
        <v>40414.166666666664</v>
      </c>
      <c r="U2009">
        <f t="shared" si="170"/>
        <v>2010</v>
      </c>
    </row>
    <row r="2010" spans="1:21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66"/>
        <v>117</v>
      </c>
      <c r="P2010">
        <f t="shared" si="167"/>
        <v>44.853700000000003</v>
      </c>
      <c r="Q2010" s="12" t="s">
        <v>8317</v>
      </c>
      <c r="R2010" t="s">
        <v>8347</v>
      </c>
      <c r="S2010" s="10">
        <f t="shared" si="168"/>
        <v>40761.604421296295</v>
      </c>
      <c r="T2010" s="9">
        <f t="shared" si="169"/>
        <v>40805.604421296295</v>
      </c>
      <c r="U2010">
        <f t="shared" si="170"/>
        <v>2011</v>
      </c>
    </row>
    <row r="2011" spans="1:21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66"/>
        <v>305</v>
      </c>
      <c r="P2011">
        <f t="shared" si="167"/>
        <v>383.36430000000001</v>
      </c>
      <c r="Q2011" s="12" t="s">
        <v>8317</v>
      </c>
      <c r="R2011" t="s">
        <v>8347</v>
      </c>
      <c r="S2011" s="10">
        <f t="shared" si="168"/>
        <v>42661.323414351849</v>
      </c>
      <c r="T2011" s="9">
        <f t="shared" si="169"/>
        <v>42697.365081018521</v>
      </c>
      <c r="U2011">
        <f t="shared" si="170"/>
        <v>2016</v>
      </c>
    </row>
    <row r="2012" spans="1:21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66"/>
        <v>320</v>
      </c>
      <c r="P2012">
        <f t="shared" si="167"/>
        <v>55.276899999999998</v>
      </c>
      <c r="Q2012" s="12" t="s">
        <v>8317</v>
      </c>
      <c r="R2012" t="s">
        <v>8347</v>
      </c>
      <c r="S2012" s="10">
        <f t="shared" si="168"/>
        <v>42570.996423611112</v>
      </c>
      <c r="T2012" s="9">
        <f t="shared" si="169"/>
        <v>42600.996423611112</v>
      </c>
      <c r="U2012">
        <f t="shared" si="170"/>
        <v>2016</v>
      </c>
    </row>
    <row r="2013" spans="1:21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66"/>
        <v>820</v>
      </c>
      <c r="P2013">
        <f t="shared" si="167"/>
        <v>422.0206</v>
      </c>
      <c r="Q2013" s="12" t="s">
        <v>8317</v>
      </c>
      <c r="R2013" t="s">
        <v>8347</v>
      </c>
      <c r="S2013" s="10">
        <f t="shared" si="168"/>
        <v>42347.358483796299</v>
      </c>
      <c r="T2013" s="9">
        <f t="shared" si="169"/>
        <v>42380.958333333328</v>
      </c>
      <c r="U2013">
        <f t="shared" si="170"/>
        <v>2015</v>
      </c>
    </row>
    <row r="2014" spans="1:21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66"/>
        <v>235</v>
      </c>
      <c r="P2014">
        <f t="shared" si="167"/>
        <v>64.180300000000003</v>
      </c>
      <c r="Q2014" s="12" t="s">
        <v>8317</v>
      </c>
      <c r="R2014" t="s">
        <v>8347</v>
      </c>
      <c r="S2014" s="10">
        <f t="shared" si="168"/>
        <v>42010.822233796294</v>
      </c>
      <c r="T2014" s="9">
        <f t="shared" si="169"/>
        <v>42040.822233796294</v>
      </c>
      <c r="U2014">
        <f t="shared" si="170"/>
        <v>2015</v>
      </c>
    </row>
    <row r="2015" spans="1:21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66"/>
        <v>495</v>
      </c>
      <c r="P2015">
        <f t="shared" si="167"/>
        <v>173.5778</v>
      </c>
      <c r="Q2015" s="12" t="s">
        <v>8317</v>
      </c>
      <c r="R2015" t="s">
        <v>8347</v>
      </c>
      <c r="S2015" s="10">
        <f t="shared" si="168"/>
        <v>42499.960810185185</v>
      </c>
      <c r="T2015" s="9">
        <f t="shared" si="169"/>
        <v>42559.960810185185</v>
      </c>
      <c r="U2015">
        <f t="shared" si="170"/>
        <v>2016</v>
      </c>
    </row>
    <row r="2016" spans="1:21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66"/>
        <v>7814</v>
      </c>
      <c r="P2016">
        <f t="shared" si="167"/>
        <v>88.601699999999994</v>
      </c>
      <c r="Q2016" s="12" t="s">
        <v>8317</v>
      </c>
      <c r="R2016" t="s">
        <v>8347</v>
      </c>
      <c r="S2016" s="10">
        <f t="shared" si="168"/>
        <v>41324.214571759258</v>
      </c>
      <c r="T2016" s="9">
        <f t="shared" si="169"/>
        <v>41358.172905092593</v>
      </c>
      <c r="U2016">
        <f t="shared" si="170"/>
        <v>2013</v>
      </c>
    </row>
    <row r="2017" spans="1:21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66"/>
        <v>113</v>
      </c>
      <c r="P2017">
        <f t="shared" si="167"/>
        <v>50.222299999999997</v>
      </c>
      <c r="Q2017" s="12" t="s">
        <v>8317</v>
      </c>
      <c r="R2017" t="s">
        <v>8347</v>
      </c>
      <c r="S2017" s="10">
        <f t="shared" si="168"/>
        <v>40765.876886574071</v>
      </c>
      <c r="T2017" s="9">
        <f t="shared" si="169"/>
        <v>40795.876886574071</v>
      </c>
      <c r="U2017">
        <f t="shared" si="170"/>
        <v>2011</v>
      </c>
    </row>
    <row r="2018" spans="1:21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66"/>
        <v>922</v>
      </c>
      <c r="P2018">
        <f t="shared" si="167"/>
        <v>192.3888</v>
      </c>
      <c r="Q2018" s="12" t="s">
        <v>8317</v>
      </c>
      <c r="R2018" t="s">
        <v>8347</v>
      </c>
      <c r="S2018" s="10">
        <f t="shared" si="168"/>
        <v>41312.88077546296</v>
      </c>
      <c r="T2018" s="9">
        <f t="shared" si="169"/>
        <v>41342.88077546296</v>
      </c>
      <c r="U2018">
        <f t="shared" si="170"/>
        <v>2013</v>
      </c>
    </row>
    <row r="2019" spans="1:21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66"/>
        <v>125</v>
      </c>
      <c r="P2019">
        <f t="shared" si="167"/>
        <v>73.416899999999998</v>
      </c>
      <c r="Q2019" s="12" t="s">
        <v>8317</v>
      </c>
      <c r="R2019" t="s">
        <v>8347</v>
      </c>
      <c r="S2019" s="10">
        <f t="shared" si="168"/>
        <v>40961.057349537034</v>
      </c>
      <c r="T2019" s="9">
        <f t="shared" si="169"/>
        <v>40992.166666666664</v>
      </c>
      <c r="U2019">
        <f t="shared" si="170"/>
        <v>2012</v>
      </c>
    </row>
    <row r="2020" spans="1:21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66"/>
        <v>102</v>
      </c>
      <c r="P2020">
        <f t="shared" si="167"/>
        <v>147.685</v>
      </c>
      <c r="Q2020" s="12" t="s">
        <v>8317</v>
      </c>
      <c r="R2020" t="s">
        <v>8347</v>
      </c>
      <c r="S2020" s="10">
        <f t="shared" si="168"/>
        <v>42199.365844907406</v>
      </c>
      <c r="T2020" s="9">
        <f t="shared" si="169"/>
        <v>42229.365844907406</v>
      </c>
      <c r="U2020">
        <f t="shared" si="170"/>
        <v>2015</v>
      </c>
    </row>
    <row r="2021" spans="1:21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66"/>
        <v>485</v>
      </c>
      <c r="P2021">
        <f t="shared" si="167"/>
        <v>108.96850000000001</v>
      </c>
      <c r="Q2021" s="12" t="s">
        <v>8317</v>
      </c>
      <c r="R2021" t="s">
        <v>8347</v>
      </c>
      <c r="S2021" s="10">
        <f t="shared" si="168"/>
        <v>42605.70857638889</v>
      </c>
      <c r="T2021" s="9">
        <f t="shared" si="169"/>
        <v>42635.70857638889</v>
      </c>
      <c r="U2021">
        <f t="shared" si="170"/>
        <v>2016</v>
      </c>
    </row>
    <row r="2022" spans="1:21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66"/>
        <v>192</v>
      </c>
      <c r="P2022">
        <f t="shared" si="167"/>
        <v>23.647500000000001</v>
      </c>
      <c r="Q2022" s="12" t="s">
        <v>8317</v>
      </c>
      <c r="R2022" t="s">
        <v>8347</v>
      </c>
      <c r="S2022" s="10">
        <f t="shared" si="168"/>
        <v>41737.097499999996</v>
      </c>
      <c r="T2022" s="9">
        <f t="shared" si="169"/>
        <v>41773.961111111108</v>
      </c>
      <c r="U2022">
        <f t="shared" si="170"/>
        <v>2014</v>
      </c>
    </row>
    <row r="2023" spans="1:21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66"/>
        <v>281</v>
      </c>
      <c r="P2023">
        <f t="shared" si="167"/>
        <v>147.94739999999999</v>
      </c>
      <c r="Q2023" s="12" t="s">
        <v>8317</v>
      </c>
      <c r="R2023" t="s">
        <v>8347</v>
      </c>
      <c r="S2023" s="10">
        <f t="shared" si="168"/>
        <v>41861.070567129631</v>
      </c>
      <c r="T2023" s="9">
        <f t="shared" si="169"/>
        <v>41906.070567129631</v>
      </c>
      <c r="U2023">
        <f t="shared" si="170"/>
        <v>2014</v>
      </c>
    </row>
    <row r="2024" spans="1:21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66"/>
        <v>125</v>
      </c>
      <c r="P2024">
        <f t="shared" si="167"/>
        <v>385.0369</v>
      </c>
      <c r="Q2024" s="12" t="s">
        <v>8317</v>
      </c>
      <c r="R2024" t="s">
        <v>8347</v>
      </c>
      <c r="S2024" s="10">
        <f t="shared" si="168"/>
        <v>42502.569120370375</v>
      </c>
      <c r="T2024" s="9">
        <f t="shared" si="169"/>
        <v>42532.569120370375</v>
      </c>
      <c r="U2024">
        <f t="shared" si="170"/>
        <v>2016</v>
      </c>
    </row>
    <row r="2025" spans="1:21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66"/>
        <v>161</v>
      </c>
      <c r="P2025">
        <f t="shared" si="167"/>
        <v>457.39089999999999</v>
      </c>
      <c r="Q2025" s="12" t="s">
        <v>8317</v>
      </c>
      <c r="R2025" t="s">
        <v>8347</v>
      </c>
      <c r="S2025" s="10">
        <f t="shared" si="168"/>
        <v>42136.420752314814</v>
      </c>
      <c r="T2025" s="9">
        <f t="shared" si="169"/>
        <v>42166.420752314814</v>
      </c>
      <c r="U2025">
        <f t="shared" si="170"/>
        <v>2015</v>
      </c>
    </row>
    <row r="2026" spans="1:21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66"/>
        <v>585</v>
      </c>
      <c r="P2026">
        <f t="shared" si="167"/>
        <v>222.9905</v>
      </c>
      <c r="Q2026" s="12" t="s">
        <v>8317</v>
      </c>
      <c r="R2026" t="s">
        <v>8347</v>
      </c>
      <c r="S2026" s="10">
        <f t="shared" si="168"/>
        <v>41099.966944444444</v>
      </c>
      <c r="T2026" s="9">
        <f t="shared" si="169"/>
        <v>41134.125</v>
      </c>
      <c r="U2026">
        <f t="shared" si="170"/>
        <v>2012</v>
      </c>
    </row>
    <row r="2027" spans="1:21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66"/>
        <v>201</v>
      </c>
      <c r="P2027">
        <f t="shared" si="167"/>
        <v>220.7407</v>
      </c>
      <c r="Q2027" s="12" t="s">
        <v>8317</v>
      </c>
      <c r="R2027" t="s">
        <v>8347</v>
      </c>
      <c r="S2027" s="10">
        <f t="shared" si="168"/>
        <v>42136.184560185182</v>
      </c>
      <c r="T2027" s="9">
        <f t="shared" si="169"/>
        <v>42166.184560185182</v>
      </c>
      <c r="U2027">
        <f t="shared" si="170"/>
        <v>2015</v>
      </c>
    </row>
    <row r="2028" spans="1:21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66"/>
        <v>133</v>
      </c>
      <c r="P2028">
        <f t="shared" si="167"/>
        <v>73.503900000000002</v>
      </c>
      <c r="Q2028" s="12" t="s">
        <v>8317</v>
      </c>
      <c r="R2028" t="s">
        <v>8347</v>
      </c>
      <c r="S2028" s="10">
        <f t="shared" si="168"/>
        <v>41704.735937500001</v>
      </c>
      <c r="T2028" s="9">
        <f t="shared" si="169"/>
        <v>41750.165972222225</v>
      </c>
      <c r="U2028">
        <f t="shared" si="170"/>
        <v>2014</v>
      </c>
    </row>
    <row r="2029" spans="1:21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66"/>
        <v>120</v>
      </c>
      <c r="P2029">
        <f t="shared" si="167"/>
        <v>223.09649999999999</v>
      </c>
      <c r="Q2029" s="12" t="s">
        <v>8317</v>
      </c>
      <c r="R2029" t="s">
        <v>8347</v>
      </c>
      <c r="S2029" s="10">
        <f t="shared" si="168"/>
        <v>42048.813877314817</v>
      </c>
      <c r="T2029" s="9">
        <f t="shared" si="169"/>
        <v>42093.772210648152</v>
      </c>
      <c r="U2029">
        <f t="shared" si="170"/>
        <v>2015</v>
      </c>
    </row>
    <row r="2030" spans="1:21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66"/>
        <v>126</v>
      </c>
      <c r="P2030">
        <f t="shared" si="167"/>
        <v>47.9114</v>
      </c>
      <c r="Q2030" s="12" t="s">
        <v>8317</v>
      </c>
      <c r="R2030" t="s">
        <v>8347</v>
      </c>
      <c r="S2030" s="10">
        <f t="shared" si="168"/>
        <v>40215.919050925928</v>
      </c>
      <c r="T2030" s="9">
        <f t="shared" si="169"/>
        <v>40252.913194444445</v>
      </c>
      <c r="U2030">
        <f t="shared" si="170"/>
        <v>2010</v>
      </c>
    </row>
    <row r="2031" spans="1:21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66"/>
        <v>361</v>
      </c>
      <c r="P2031">
        <f t="shared" si="167"/>
        <v>96.063800000000001</v>
      </c>
      <c r="Q2031" s="12" t="s">
        <v>8317</v>
      </c>
      <c r="R2031" t="s">
        <v>8347</v>
      </c>
      <c r="S2031" s="10">
        <f t="shared" si="168"/>
        <v>41848.021770833337</v>
      </c>
      <c r="T2031" s="9">
        <f t="shared" si="169"/>
        <v>41878.021770833337</v>
      </c>
      <c r="U2031">
        <f t="shared" si="170"/>
        <v>2014</v>
      </c>
    </row>
    <row r="2032" spans="1:21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66"/>
        <v>226</v>
      </c>
      <c r="P2032">
        <f t="shared" si="167"/>
        <v>118.6144</v>
      </c>
      <c r="Q2032" s="12" t="s">
        <v>8317</v>
      </c>
      <c r="R2032" t="s">
        <v>8347</v>
      </c>
      <c r="S2032" s="10">
        <f t="shared" si="168"/>
        <v>41212.996481481481</v>
      </c>
      <c r="T2032" s="9">
        <f t="shared" si="169"/>
        <v>41242.996481481481</v>
      </c>
      <c r="U2032">
        <f t="shared" si="170"/>
        <v>2012</v>
      </c>
    </row>
    <row r="2033" spans="1:21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66"/>
        <v>120</v>
      </c>
      <c r="P2033">
        <f t="shared" si="167"/>
        <v>118.4547</v>
      </c>
      <c r="Q2033" s="12" t="s">
        <v>8317</v>
      </c>
      <c r="R2033" t="s">
        <v>8347</v>
      </c>
      <c r="S2033" s="10">
        <f t="shared" si="168"/>
        <v>41975.329317129625</v>
      </c>
      <c r="T2033" s="9">
        <f t="shared" si="169"/>
        <v>42013.041666666672</v>
      </c>
      <c r="U2033">
        <f t="shared" si="170"/>
        <v>2014</v>
      </c>
    </row>
    <row r="2034" spans="1:21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66"/>
        <v>304</v>
      </c>
      <c r="P2034">
        <f t="shared" si="167"/>
        <v>143.21469999999999</v>
      </c>
      <c r="Q2034" s="12" t="s">
        <v>8317</v>
      </c>
      <c r="R2034" t="s">
        <v>8347</v>
      </c>
      <c r="S2034" s="10">
        <f t="shared" si="168"/>
        <v>42689.565671296295</v>
      </c>
      <c r="T2034" s="9">
        <f t="shared" si="169"/>
        <v>42719.208333333328</v>
      </c>
      <c r="U2034">
        <f t="shared" si="170"/>
        <v>2016</v>
      </c>
    </row>
    <row r="2035" spans="1:21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66"/>
        <v>179</v>
      </c>
      <c r="P2035">
        <f t="shared" si="167"/>
        <v>282.71519999999998</v>
      </c>
      <c r="Q2035" s="12" t="s">
        <v>8317</v>
      </c>
      <c r="R2035" t="s">
        <v>8347</v>
      </c>
      <c r="S2035" s="10">
        <f t="shared" si="168"/>
        <v>41725.082384259258</v>
      </c>
      <c r="T2035" s="9">
        <f t="shared" si="169"/>
        <v>41755.082384259258</v>
      </c>
      <c r="U2035">
        <f t="shared" si="170"/>
        <v>2014</v>
      </c>
    </row>
    <row r="2036" spans="1:21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66"/>
        <v>387</v>
      </c>
      <c r="P2036">
        <f t="shared" si="167"/>
        <v>593.93619999999999</v>
      </c>
      <c r="Q2036" s="12" t="s">
        <v>8317</v>
      </c>
      <c r="R2036" t="s">
        <v>8347</v>
      </c>
      <c r="S2036" s="10">
        <f t="shared" si="168"/>
        <v>42076.130011574074</v>
      </c>
      <c r="T2036" s="9">
        <f t="shared" si="169"/>
        <v>42131.290277777778</v>
      </c>
      <c r="U2036">
        <f t="shared" si="170"/>
        <v>2015</v>
      </c>
    </row>
    <row r="2037" spans="1:21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66"/>
        <v>211</v>
      </c>
      <c r="P2037">
        <f t="shared" si="167"/>
        <v>262.15699999999998</v>
      </c>
      <c r="Q2037" s="12" t="s">
        <v>8317</v>
      </c>
      <c r="R2037" t="s">
        <v>8347</v>
      </c>
      <c r="S2037" s="10">
        <f t="shared" si="168"/>
        <v>42311.625081018516</v>
      </c>
      <c r="T2037" s="9">
        <f t="shared" si="169"/>
        <v>42357.041666666672</v>
      </c>
      <c r="U2037">
        <f t="shared" si="170"/>
        <v>2015</v>
      </c>
    </row>
    <row r="2038" spans="1:21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66"/>
        <v>132</v>
      </c>
      <c r="P2038">
        <f t="shared" si="167"/>
        <v>46.580800000000004</v>
      </c>
      <c r="Q2038" s="12" t="s">
        <v>8317</v>
      </c>
      <c r="R2038" t="s">
        <v>8347</v>
      </c>
      <c r="S2038" s="10">
        <f t="shared" si="168"/>
        <v>41738.864803240744</v>
      </c>
      <c r="T2038" s="9">
        <f t="shared" si="169"/>
        <v>41768.864803240744</v>
      </c>
      <c r="U2038">
        <f t="shared" si="170"/>
        <v>2014</v>
      </c>
    </row>
    <row r="2039" spans="1:21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66"/>
        <v>300</v>
      </c>
      <c r="P2039">
        <f t="shared" si="167"/>
        <v>70.0411</v>
      </c>
      <c r="Q2039" s="12" t="s">
        <v>8317</v>
      </c>
      <c r="R2039" t="s">
        <v>8347</v>
      </c>
      <c r="S2039" s="10">
        <f t="shared" si="168"/>
        <v>41578.210104166668</v>
      </c>
      <c r="T2039" s="9">
        <f t="shared" si="169"/>
        <v>41638.251770833333</v>
      </c>
      <c r="U2039">
        <f t="shared" si="170"/>
        <v>2013</v>
      </c>
    </row>
    <row r="2040" spans="1:21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66"/>
        <v>421</v>
      </c>
      <c r="P2040">
        <f t="shared" si="167"/>
        <v>164.90690000000001</v>
      </c>
      <c r="Q2040" s="12" t="s">
        <v>8317</v>
      </c>
      <c r="R2040" t="s">
        <v>8347</v>
      </c>
      <c r="S2040" s="10">
        <f t="shared" si="168"/>
        <v>41424.27107638889</v>
      </c>
      <c r="T2040" s="9">
        <f t="shared" si="169"/>
        <v>41456.75</v>
      </c>
      <c r="U2040">
        <f t="shared" si="170"/>
        <v>2013</v>
      </c>
    </row>
    <row r="2041" spans="1:21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66"/>
        <v>136</v>
      </c>
      <c r="P2041">
        <f t="shared" si="167"/>
        <v>449.26389999999998</v>
      </c>
      <c r="Q2041" s="12" t="s">
        <v>8317</v>
      </c>
      <c r="R2041" t="s">
        <v>8347</v>
      </c>
      <c r="S2041" s="10">
        <f t="shared" si="168"/>
        <v>42675.438946759255</v>
      </c>
      <c r="T2041" s="9">
        <f t="shared" si="169"/>
        <v>42705.207638888889</v>
      </c>
      <c r="U2041">
        <f t="shared" si="170"/>
        <v>2016</v>
      </c>
    </row>
    <row r="2042" spans="1:21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66"/>
        <v>248</v>
      </c>
      <c r="P2042">
        <f t="shared" si="167"/>
        <v>27.472799999999999</v>
      </c>
      <c r="Q2042" s="12" t="s">
        <v>8317</v>
      </c>
      <c r="R2042" t="s">
        <v>8347</v>
      </c>
      <c r="S2042" s="10">
        <f t="shared" si="168"/>
        <v>41578.927118055559</v>
      </c>
      <c r="T2042" s="9">
        <f t="shared" si="169"/>
        <v>41593.968784722223</v>
      </c>
      <c r="U2042">
        <f t="shared" si="170"/>
        <v>2013</v>
      </c>
    </row>
    <row r="2043" spans="1:21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66"/>
        <v>182</v>
      </c>
      <c r="P2043">
        <f t="shared" si="167"/>
        <v>143.97499999999999</v>
      </c>
      <c r="Q2043" s="12" t="s">
        <v>8317</v>
      </c>
      <c r="R2043" t="s">
        <v>8347</v>
      </c>
      <c r="S2043" s="10">
        <f t="shared" si="168"/>
        <v>42654.525775462964</v>
      </c>
      <c r="T2043" s="9">
        <f t="shared" si="169"/>
        <v>42684.567442129628</v>
      </c>
      <c r="U2043">
        <f t="shared" si="170"/>
        <v>2016</v>
      </c>
    </row>
    <row r="2044" spans="1:21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66"/>
        <v>124</v>
      </c>
      <c r="P2044">
        <f t="shared" si="167"/>
        <v>88.235699999999994</v>
      </c>
      <c r="Q2044" s="12" t="s">
        <v>8317</v>
      </c>
      <c r="R2044" t="s">
        <v>8347</v>
      </c>
      <c r="S2044" s="10">
        <f t="shared" si="168"/>
        <v>42331.708032407405</v>
      </c>
      <c r="T2044" s="9">
        <f t="shared" si="169"/>
        <v>42391.708032407405</v>
      </c>
      <c r="U2044">
        <f t="shared" si="170"/>
        <v>2015</v>
      </c>
    </row>
    <row r="2045" spans="1:21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66"/>
        <v>506</v>
      </c>
      <c r="P2045">
        <f t="shared" si="167"/>
        <v>36.3264</v>
      </c>
      <c r="Q2045" s="12" t="s">
        <v>8317</v>
      </c>
      <c r="R2045" t="s">
        <v>8347</v>
      </c>
      <c r="S2045" s="10">
        <f t="shared" si="168"/>
        <v>42661.176817129628</v>
      </c>
      <c r="T2045" s="9">
        <f t="shared" si="169"/>
        <v>42715.207638888889</v>
      </c>
      <c r="U2045">
        <f t="shared" si="170"/>
        <v>2016</v>
      </c>
    </row>
    <row r="2046" spans="1:21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66"/>
        <v>108</v>
      </c>
      <c r="P2046">
        <f t="shared" si="167"/>
        <v>90.177800000000005</v>
      </c>
      <c r="Q2046" s="12" t="s">
        <v>8317</v>
      </c>
      <c r="R2046" t="s">
        <v>8347</v>
      </c>
      <c r="S2046" s="10">
        <f t="shared" si="168"/>
        <v>42138.684189814812</v>
      </c>
      <c r="T2046" s="9">
        <f t="shared" si="169"/>
        <v>42168.684189814812</v>
      </c>
      <c r="U2046">
        <f t="shared" si="170"/>
        <v>2015</v>
      </c>
    </row>
    <row r="2047" spans="1:21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66"/>
        <v>819</v>
      </c>
      <c r="P2047">
        <f t="shared" si="167"/>
        <v>152.62360000000001</v>
      </c>
      <c r="Q2047" s="12" t="s">
        <v>8317</v>
      </c>
      <c r="R2047" t="s">
        <v>8347</v>
      </c>
      <c r="S2047" s="10">
        <f t="shared" si="168"/>
        <v>41069.088506944441</v>
      </c>
      <c r="T2047" s="9">
        <f t="shared" si="169"/>
        <v>41099.088506944441</v>
      </c>
      <c r="U2047">
        <f t="shared" si="170"/>
        <v>2012</v>
      </c>
    </row>
    <row r="2048" spans="1:21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66"/>
        <v>121</v>
      </c>
      <c r="P2048">
        <f t="shared" si="167"/>
        <v>55.8065</v>
      </c>
      <c r="Q2048" s="12" t="s">
        <v>8317</v>
      </c>
      <c r="R2048" t="s">
        <v>8347</v>
      </c>
      <c r="S2048" s="10">
        <f t="shared" si="168"/>
        <v>41387.171805555554</v>
      </c>
      <c r="T2048" s="9">
        <f t="shared" si="169"/>
        <v>41417.171805555554</v>
      </c>
      <c r="U2048">
        <f t="shared" si="170"/>
        <v>2013</v>
      </c>
    </row>
    <row r="2049" spans="1:21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66"/>
        <v>103</v>
      </c>
      <c r="P2049">
        <f t="shared" si="167"/>
        <v>227.85329999999999</v>
      </c>
      <c r="Q2049" s="12" t="s">
        <v>8317</v>
      </c>
      <c r="R2049" t="s">
        <v>8347</v>
      </c>
      <c r="S2049" s="10">
        <f t="shared" si="168"/>
        <v>42081.903587962966</v>
      </c>
      <c r="T2049" s="9">
        <f t="shared" si="169"/>
        <v>42111</v>
      </c>
      <c r="U2049">
        <f t="shared" si="170"/>
        <v>2015</v>
      </c>
    </row>
    <row r="2050" spans="1:21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66"/>
        <v>148</v>
      </c>
      <c r="P2050">
        <f t="shared" si="167"/>
        <v>91.829899999999995</v>
      </c>
      <c r="Q2050" s="12" t="s">
        <v>8317</v>
      </c>
      <c r="R2050" t="s">
        <v>8347</v>
      </c>
      <c r="S2050" s="10">
        <f t="shared" si="168"/>
        <v>41387.651516203703</v>
      </c>
      <c r="T2050" s="9">
        <f t="shared" si="169"/>
        <v>41417.651516203703</v>
      </c>
      <c r="U2050">
        <f t="shared" si="170"/>
        <v>2013</v>
      </c>
    </row>
    <row r="2051" spans="1:21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71">ROUND(E2051/D2051*100,0)</f>
        <v>120</v>
      </c>
      <c r="P2051">
        <f t="shared" ref="P2051:P2114" si="172">IFERROR(ROUND(E2051/L2051,4),"no backers")</f>
        <v>80.991</v>
      </c>
      <c r="Q2051" s="12" t="s">
        <v>8317</v>
      </c>
      <c r="R2051" t="s">
        <v>8347</v>
      </c>
      <c r="S2051" s="10">
        <f t="shared" ref="S2051:S2114" si="173">(((J2051/60)/60)/24)+DATE(1970,1,1)</f>
        <v>41575.527349537035</v>
      </c>
      <c r="T2051" s="9">
        <f t="shared" ref="T2051:T2114" si="174">(((I2051/60)/60)/24)+DATE(1970,1,1)</f>
        <v>41610.957638888889</v>
      </c>
      <c r="U2051">
        <f t="shared" ref="U2051:U2114" si="175">YEAR(S2051)</f>
        <v>2013</v>
      </c>
    </row>
    <row r="2052" spans="1:21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71"/>
        <v>473</v>
      </c>
      <c r="P2052">
        <f t="shared" si="172"/>
        <v>278.39409999999998</v>
      </c>
      <c r="Q2052" s="12" t="s">
        <v>8317</v>
      </c>
      <c r="R2052" t="s">
        <v>8347</v>
      </c>
      <c r="S2052" s="10">
        <f t="shared" si="173"/>
        <v>42115.071504629625</v>
      </c>
      <c r="T2052" s="9">
        <f t="shared" si="174"/>
        <v>42155.071504629625</v>
      </c>
      <c r="U2052">
        <f t="shared" si="175"/>
        <v>2015</v>
      </c>
    </row>
    <row r="2053" spans="1:21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71"/>
        <v>130</v>
      </c>
      <c r="P2053">
        <f t="shared" si="172"/>
        <v>43.094999999999999</v>
      </c>
      <c r="Q2053" s="12" t="s">
        <v>8317</v>
      </c>
      <c r="R2053" t="s">
        <v>8347</v>
      </c>
      <c r="S2053" s="10">
        <f t="shared" si="173"/>
        <v>41604.022418981483</v>
      </c>
      <c r="T2053" s="9">
        <f t="shared" si="174"/>
        <v>41634.022418981483</v>
      </c>
      <c r="U2053">
        <f t="shared" si="175"/>
        <v>2013</v>
      </c>
    </row>
    <row r="2054" spans="1:21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71"/>
        <v>353</v>
      </c>
      <c r="P2054">
        <f t="shared" si="172"/>
        <v>326.2921</v>
      </c>
      <c r="Q2054" s="12" t="s">
        <v>8317</v>
      </c>
      <c r="R2054" t="s">
        <v>8347</v>
      </c>
      <c r="S2054" s="10">
        <f t="shared" si="173"/>
        <v>42375.08394675926</v>
      </c>
      <c r="T2054" s="9">
        <f t="shared" si="174"/>
        <v>42420.08394675926</v>
      </c>
      <c r="U2054">
        <f t="shared" si="175"/>
        <v>2016</v>
      </c>
    </row>
    <row r="2055" spans="1:21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71"/>
        <v>101</v>
      </c>
      <c r="P2055">
        <f t="shared" si="172"/>
        <v>41.7438</v>
      </c>
      <c r="Q2055" s="12" t="s">
        <v>8317</v>
      </c>
      <c r="R2055" t="s">
        <v>8347</v>
      </c>
      <c r="S2055" s="10">
        <f t="shared" si="173"/>
        <v>42303.617488425924</v>
      </c>
      <c r="T2055" s="9">
        <f t="shared" si="174"/>
        <v>42333.659155092595</v>
      </c>
      <c r="U2055">
        <f t="shared" si="175"/>
        <v>2015</v>
      </c>
    </row>
    <row r="2056" spans="1:21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71"/>
        <v>114</v>
      </c>
      <c r="P2056">
        <f t="shared" si="172"/>
        <v>64.020899999999997</v>
      </c>
      <c r="Q2056" s="12" t="s">
        <v>8317</v>
      </c>
      <c r="R2056" t="s">
        <v>8347</v>
      </c>
      <c r="S2056" s="10">
        <f t="shared" si="173"/>
        <v>41731.520949074074</v>
      </c>
      <c r="T2056" s="9">
        <f t="shared" si="174"/>
        <v>41761.520949074074</v>
      </c>
      <c r="U2056">
        <f t="shared" si="175"/>
        <v>2014</v>
      </c>
    </row>
    <row r="2057" spans="1:21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71"/>
        <v>167</v>
      </c>
      <c r="P2057">
        <f t="shared" si="172"/>
        <v>99.455399999999997</v>
      </c>
      <c r="Q2057" s="12" t="s">
        <v>8317</v>
      </c>
      <c r="R2057" t="s">
        <v>8347</v>
      </c>
      <c r="S2057" s="10">
        <f t="shared" si="173"/>
        <v>41946.674108796295</v>
      </c>
      <c r="T2057" s="9">
        <f t="shared" si="174"/>
        <v>41976.166666666672</v>
      </c>
      <c r="U2057">
        <f t="shared" si="175"/>
        <v>2014</v>
      </c>
    </row>
    <row r="2058" spans="1:21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71"/>
        <v>153</v>
      </c>
      <c r="P2058">
        <f t="shared" si="172"/>
        <v>138.49459999999999</v>
      </c>
      <c r="Q2058" s="12" t="s">
        <v>8317</v>
      </c>
      <c r="R2058" t="s">
        <v>8347</v>
      </c>
      <c r="S2058" s="10">
        <f t="shared" si="173"/>
        <v>41351.76090277778</v>
      </c>
      <c r="T2058" s="9">
        <f t="shared" si="174"/>
        <v>41381.76090277778</v>
      </c>
      <c r="U2058">
        <f t="shared" si="175"/>
        <v>2013</v>
      </c>
    </row>
    <row r="2059" spans="1:21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71"/>
        <v>202</v>
      </c>
      <c r="P2059">
        <f t="shared" si="172"/>
        <v>45.547800000000002</v>
      </c>
      <c r="Q2059" s="12" t="s">
        <v>8317</v>
      </c>
      <c r="R2059" t="s">
        <v>8347</v>
      </c>
      <c r="S2059" s="10">
        <f t="shared" si="173"/>
        <v>42396.494583333333</v>
      </c>
      <c r="T2059" s="9">
        <f t="shared" si="174"/>
        <v>42426.494583333333</v>
      </c>
      <c r="U2059">
        <f t="shared" si="175"/>
        <v>2016</v>
      </c>
    </row>
    <row r="2060" spans="1:21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71"/>
        <v>168</v>
      </c>
      <c r="P2060">
        <f t="shared" si="172"/>
        <v>10.507300000000001</v>
      </c>
      <c r="Q2060" s="12" t="s">
        <v>8317</v>
      </c>
      <c r="R2060" t="s">
        <v>8347</v>
      </c>
      <c r="S2060" s="10">
        <f t="shared" si="173"/>
        <v>42026.370717592596</v>
      </c>
      <c r="T2060" s="9">
        <f t="shared" si="174"/>
        <v>42065.833333333328</v>
      </c>
      <c r="U2060">
        <f t="shared" si="175"/>
        <v>2015</v>
      </c>
    </row>
    <row r="2061" spans="1:21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71"/>
        <v>143</v>
      </c>
      <c r="P2061">
        <f t="shared" si="172"/>
        <v>114.7653</v>
      </c>
      <c r="Q2061" s="12" t="s">
        <v>8317</v>
      </c>
      <c r="R2061" t="s">
        <v>8347</v>
      </c>
      <c r="S2061" s="10">
        <f t="shared" si="173"/>
        <v>42361.602476851855</v>
      </c>
      <c r="T2061" s="9">
        <f t="shared" si="174"/>
        <v>42400.915972222225</v>
      </c>
      <c r="U2061">
        <f t="shared" si="175"/>
        <v>2015</v>
      </c>
    </row>
    <row r="2062" spans="1:21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71"/>
        <v>196</v>
      </c>
      <c r="P2062">
        <f t="shared" si="172"/>
        <v>35.997100000000003</v>
      </c>
      <c r="Q2062" s="12" t="s">
        <v>8317</v>
      </c>
      <c r="R2062" t="s">
        <v>8347</v>
      </c>
      <c r="S2062" s="10">
        <f t="shared" si="173"/>
        <v>41783.642939814818</v>
      </c>
      <c r="T2062" s="9">
        <f t="shared" si="174"/>
        <v>41843.642939814818</v>
      </c>
      <c r="U2062">
        <f t="shared" si="175"/>
        <v>2014</v>
      </c>
    </row>
    <row r="2063" spans="1:21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71"/>
        <v>108</v>
      </c>
      <c r="P2063">
        <f t="shared" si="172"/>
        <v>154.17140000000001</v>
      </c>
      <c r="Q2063" s="12" t="s">
        <v>8317</v>
      </c>
      <c r="R2063" t="s">
        <v>8347</v>
      </c>
      <c r="S2063" s="10">
        <f t="shared" si="173"/>
        <v>42705.764513888891</v>
      </c>
      <c r="T2063" s="9">
        <f t="shared" si="174"/>
        <v>42735.764513888891</v>
      </c>
      <c r="U2063">
        <f t="shared" si="175"/>
        <v>2016</v>
      </c>
    </row>
    <row r="2064" spans="1:21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71"/>
        <v>115</v>
      </c>
      <c r="P2064">
        <f t="shared" si="172"/>
        <v>566.38919999999996</v>
      </c>
      <c r="Q2064" s="12" t="s">
        <v>8317</v>
      </c>
      <c r="R2064" t="s">
        <v>8347</v>
      </c>
      <c r="S2064" s="10">
        <f t="shared" si="173"/>
        <v>42423.3830787037</v>
      </c>
      <c r="T2064" s="9">
        <f t="shared" si="174"/>
        <v>42453.341412037036</v>
      </c>
      <c r="U2064">
        <f t="shared" si="175"/>
        <v>2016</v>
      </c>
    </row>
    <row r="2065" spans="1:21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71"/>
        <v>148</v>
      </c>
      <c r="P2065">
        <f t="shared" si="172"/>
        <v>120.8571</v>
      </c>
      <c r="Q2065" s="12" t="s">
        <v>8317</v>
      </c>
      <c r="R2065" t="s">
        <v>8347</v>
      </c>
      <c r="S2065" s="10">
        <f t="shared" si="173"/>
        <v>42472.73265046296</v>
      </c>
      <c r="T2065" s="9">
        <f t="shared" si="174"/>
        <v>42505.73265046296</v>
      </c>
      <c r="U2065">
        <f t="shared" si="175"/>
        <v>2016</v>
      </c>
    </row>
    <row r="2066" spans="1:21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71"/>
        <v>191</v>
      </c>
      <c r="P2066">
        <f t="shared" si="172"/>
        <v>86.163799999999995</v>
      </c>
      <c r="Q2066" s="12" t="s">
        <v>8317</v>
      </c>
      <c r="R2066" t="s">
        <v>8347</v>
      </c>
      <c r="S2066" s="10">
        <f t="shared" si="173"/>
        <v>41389.364849537036</v>
      </c>
      <c r="T2066" s="9">
        <f t="shared" si="174"/>
        <v>41425.5</v>
      </c>
      <c r="U2066">
        <f t="shared" si="175"/>
        <v>2013</v>
      </c>
    </row>
    <row r="2067" spans="1:21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71"/>
        <v>199</v>
      </c>
      <c r="P2067">
        <f t="shared" si="172"/>
        <v>51.2121</v>
      </c>
      <c r="Q2067" s="12" t="s">
        <v>8317</v>
      </c>
      <c r="R2067" t="s">
        <v>8347</v>
      </c>
      <c r="S2067" s="10">
        <f t="shared" si="173"/>
        <v>41603.333668981482</v>
      </c>
      <c r="T2067" s="9">
        <f t="shared" si="174"/>
        <v>41633.333668981482</v>
      </c>
      <c r="U2067">
        <f t="shared" si="175"/>
        <v>2013</v>
      </c>
    </row>
    <row r="2068" spans="1:21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71"/>
        <v>219</v>
      </c>
      <c r="P2068">
        <f t="shared" si="172"/>
        <v>67.261499999999998</v>
      </c>
      <c r="Q2068" s="12" t="s">
        <v>8317</v>
      </c>
      <c r="R2068" t="s">
        <v>8347</v>
      </c>
      <c r="S2068" s="10">
        <f t="shared" si="173"/>
        <v>41844.771793981483</v>
      </c>
      <c r="T2068" s="9">
        <f t="shared" si="174"/>
        <v>41874.771793981483</v>
      </c>
      <c r="U2068">
        <f t="shared" si="175"/>
        <v>2014</v>
      </c>
    </row>
    <row r="2069" spans="1:21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71"/>
        <v>127</v>
      </c>
      <c r="P2069">
        <f t="shared" si="172"/>
        <v>62.8</v>
      </c>
      <c r="Q2069" s="12" t="s">
        <v>8317</v>
      </c>
      <c r="R2069" t="s">
        <v>8347</v>
      </c>
      <c r="S2069" s="10">
        <f t="shared" si="173"/>
        <v>42115.853888888887</v>
      </c>
      <c r="T2069" s="9">
        <f t="shared" si="174"/>
        <v>42148.853888888887</v>
      </c>
      <c r="U2069">
        <f t="shared" si="175"/>
        <v>2015</v>
      </c>
    </row>
    <row r="2070" spans="1:21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71"/>
        <v>105</v>
      </c>
      <c r="P2070">
        <f t="shared" si="172"/>
        <v>346.13119999999998</v>
      </c>
      <c r="Q2070" s="12" t="s">
        <v>8317</v>
      </c>
      <c r="R2070" t="s">
        <v>8347</v>
      </c>
      <c r="S2070" s="10">
        <f t="shared" si="173"/>
        <v>42633.841608796298</v>
      </c>
      <c r="T2070" s="9">
        <f t="shared" si="174"/>
        <v>42663.841608796298</v>
      </c>
      <c r="U2070">
        <f t="shared" si="175"/>
        <v>2016</v>
      </c>
    </row>
    <row r="2071" spans="1:21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71"/>
        <v>128</v>
      </c>
      <c r="P2071">
        <f t="shared" si="172"/>
        <v>244.1191</v>
      </c>
      <c r="Q2071" s="12" t="s">
        <v>8317</v>
      </c>
      <c r="R2071" t="s">
        <v>8347</v>
      </c>
      <c r="S2071" s="10">
        <f t="shared" si="173"/>
        <v>42340.972118055557</v>
      </c>
      <c r="T2071" s="9">
        <f t="shared" si="174"/>
        <v>42371.972118055557</v>
      </c>
      <c r="U2071">
        <f t="shared" si="175"/>
        <v>2015</v>
      </c>
    </row>
    <row r="2072" spans="1:21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71"/>
        <v>317</v>
      </c>
      <c r="P2072">
        <f t="shared" si="172"/>
        <v>259.25420000000003</v>
      </c>
      <c r="Q2072" s="12" t="s">
        <v>8317</v>
      </c>
      <c r="R2072" t="s">
        <v>8347</v>
      </c>
      <c r="S2072" s="10">
        <f t="shared" si="173"/>
        <v>42519.6565162037</v>
      </c>
      <c r="T2072" s="9">
        <f t="shared" si="174"/>
        <v>42549.6565162037</v>
      </c>
      <c r="U2072">
        <f t="shared" si="175"/>
        <v>2016</v>
      </c>
    </row>
    <row r="2073" spans="1:21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71"/>
        <v>281</v>
      </c>
      <c r="P2073">
        <f t="shared" si="172"/>
        <v>201.964</v>
      </c>
      <c r="Q2073" s="12" t="s">
        <v>8317</v>
      </c>
      <c r="R2073" t="s">
        <v>8347</v>
      </c>
      <c r="S2073" s="10">
        <f t="shared" si="173"/>
        <v>42600.278749999998</v>
      </c>
      <c r="T2073" s="9">
        <f t="shared" si="174"/>
        <v>42645.278749999998</v>
      </c>
      <c r="U2073">
        <f t="shared" si="175"/>
        <v>2016</v>
      </c>
    </row>
    <row r="2074" spans="1:21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71"/>
        <v>111</v>
      </c>
      <c r="P2074">
        <f t="shared" si="172"/>
        <v>226.20859999999999</v>
      </c>
      <c r="Q2074" s="12" t="s">
        <v>8317</v>
      </c>
      <c r="R2074" t="s">
        <v>8347</v>
      </c>
      <c r="S2074" s="10">
        <f t="shared" si="173"/>
        <v>42467.581388888888</v>
      </c>
      <c r="T2074" s="9">
        <f t="shared" si="174"/>
        <v>42497.581388888888</v>
      </c>
      <c r="U2074">
        <f t="shared" si="175"/>
        <v>2016</v>
      </c>
    </row>
    <row r="2075" spans="1:21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71"/>
        <v>153</v>
      </c>
      <c r="P2075">
        <f t="shared" si="172"/>
        <v>324.69</v>
      </c>
      <c r="Q2075" s="12" t="s">
        <v>8317</v>
      </c>
      <c r="R2075" t="s">
        <v>8347</v>
      </c>
      <c r="S2075" s="10">
        <f t="shared" si="173"/>
        <v>42087.668032407411</v>
      </c>
      <c r="T2075" s="9">
        <f t="shared" si="174"/>
        <v>42132.668032407411</v>
      </c>
      <c r="U2075">
        <f t="shared" si="175"/>
        <v>2015</v>
      </c>
    </row>
    <row r="2076" spans="1:21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71"/>
        <v>103</v>
      </c>
      <c r="P2076">
        <f t="shared" si="172"/>
        <v>205</v>
      </c>
      <c r="Q2076" s="12" t="s">
        <v>8317</v>
      </c>
      <c r="R2076" t="s">
        <v>8347</v>
      </c>
      <c r="S2076" s="10">
        <f t="shared" si="173"/>
        <v>42466.826180555552</v>
      </c>
      <c r="T2076" s="9">
        <f t="shared" si="174"/>
        <v>42496.826180555552</v>
      </c>
      <c r="U2076">
        <f t="shared" si="175"/>
        <v>2016</v>
      </c>
    </row>
    <row r="2077" spans="1:21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71"/>
        <v>1678</v>
      </c>
      <c r="P2077">
        <f t="shared" si="172"/>
        <v>20.465900000000001</v>
      </c>
      <c r="Q2077" s="12" t="s">
        <v>8317</v>
      </c>
      <c r="R2077" t="s">
        <v>8347</v>
      </c>
      <c r="S2077" s="10">
        <f t="shared" si="173"/>
        <v>41450.681574074071</v>
      </c>
      <c r="T2077" s="9">
        <f t="shared" si="174"/>
        <v>41480.681574074071</v>
      </c>
      <c r="U2077">
        <f t="shared" si="175"/>
        <v>2013</v>
      </c>
    </row>
    <row r="2078" spans="1:21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71"/>
        <v>543</v>
      </c>
      <c r="P2078">
        <f t="shared" si="172"/>
        <v>116.35299999999999</v>
      </c>
      <c r="Q2078" s="12" t="s">
        <v>8317</v>
      </c>
      <c r="R2078" t="s">
        <v>8347</v>
      </c>
      <c r="S2078" s="10">
        <f t="shared" si="173"/>
        <v>41803.880659722221</v>
      </c>
      <c r="T2078" s="9">
        <f t="shared" si="174"/>
        <v>41843.880659722221</v>
      </c>
      <c r="U2078">
        <f t="shared" si="175"/>
        <v>2014</v>
      </c>
    </row>
    <row r="2079" spans="1:21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71"/>
        <v>116</v>
      </c>
      <c r="P2079">
        <f t="shared" si="172"/>
        <v>307.20209999999997</v>
      </c>
      <c r="Q2079" s="12" t="s">
        <v>8317</v>
      </c>
      <c r="R2079" t="s">
        <v>8347</v>
      </c>
      <c r="S2079" s="10">
        <f t="shared" si="173"/>
        <v>42103.042546296296</v>
      </c>
      <c r="T2079" s="9">
        <f t="shared" si="174"/>
        <v>42160.875</v>
      </c>
      <c r="U2079">
        <f t="shared" si="175"/>
        <v>2015</v>
      </c>
    </row>
    <row r="2080" spans="1:21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71"/>
        <v>131</v>
      </c>
      <c r="P2080">
        <f t="shared" si="172"/>
        <v>546.6875</v>
      </c>
      <c r="Q2080" s="12" t="s">
        <v>8317</v>
      </c>
      <c r="R2080" t="s">
        <v>8347</v>
      </c>
      <c r="S2080" s="10">
        <f t="shared" si="173"/>
        <v>42692.771493055552</v>
      </c>
      <c r="T2080" s="9">
        <f t="shared" si="174"/>
        <v>42722.771493055552</v>
      </c>
      <c r="U2080">
        <f t="shared" si="175"/>
        <v>2016</v>
      </c>
    </row>
    <row r="2081" spans="1:21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71"/>
        <v>288</v>
      </c>
      <c r="P2081">
        <f t="shared" si="172"/>
        <v>47.474499999999999</v>
      </c>
      <c r="Q2081" s="12" t="s">
        <v>8317</v>
      </c>
      <c r="R2081" t="s">
        <v>8347</v>
      </c>
      <c r="S2081" s="10">
        <f t="shared" si="173"/>
        <v>42150.71056712963</v>
      </c>
      <c r="T2081" s="9">
        <f t="shared" si="174"/>
        <v>42180.791666666672</v>
      </c>
      <c r="U2081">
        <f t="shared" si="175"/>
        <v>2015</v>
      </c>
    </row>
    <row r="2082" spans="1:21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71"/>
        <v>508</v>
      </c>
      <c r="P2082">
        <f t="shared" si="172"/>
        <v>101.56</v>
      </c>
      <c r="Q2082" s="12" t="s">
        <v>8317</v>
      </c>
      <c r="R2082" t="s">
        <v>8347</v>
      </c>
      <c r="S2082" s="10">
        <f t="shared" si="173"/>
        <v>42289.957175925927</v>
      </c>
      <c r="T2082" s="9">
        <f t="shared" si="174"/>
        <v>42319.998842592591</v>
      </c>
      <c r="U2082">
        <f t="shared" si="175"/>
        <v>2015</v>
      </c>
    </row>
    <row r="2083" spans="1:21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71"/>
        <v>115</v>
      </c>
      <c r="P2083">
        <f t="shared" si="172"/>
        <v>72.909099999999995</v>
      </c>
      <c r="Q2083" s="12" t="s">
        <v>8323</v>
      </c>
      <c r="R2083" t="s">
        <v>8327</v>
      </c>
      <c r="S2083" s="10">
        <f t="shared" si="173"/>
        <v>41004.156886574077</v>
      </c>
      <c r="T2083" s="9">
        <f t="shared" si="174"/>
        <v>41045.207638888889</v>
      </c>
      <c r="U2083">
        <f t="shared" si="175"/>
        <v>2012</v>
      </c>
    </row>
    <row r="2084" spans="1:21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71"/>
        <v>111</v>
      </c>
      <c r="P2084">
        <f t="shared" si="172"/>
        <v>43.710500000000003</v>
      </c>
      <c r="Q2084" s="12" t="s">
        <v>8323</v>
      </c>
      <c r="R2084" t="s">
        <v>8327</v>
      </c>
      <c r="S2084" s="10">
        <f t="shared" si="173"/>
        <v>40811.120324074072</v>
      </c>
      <c r="T2084" s="9">
        <f t="shared" si="174"/>
        <v>40871.161990740737</v>
      </c>
      <c r="U2084">
        <f t="shared" si="175"/>
        <v>2011</v>
      </c>
    </row>
    <row r="2085" spans="1:21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71"/>
        <v>113</v>
      </c>
      <c r="P2085">
        <f t="shared" si="172"/>
        <v>34</v>
      </c>
      <c r="Q2085" s="12" t="s">
        <v>8323</v>
      </c>
      <c r="R2085" t="s">
        <v>8327</v>
      </c>
      <c r="S2085" s="10">
        <f t="shared" si="173"/>
        <v>41034.72216435185</v>
      </c>
      <c r="T2085" s="9">
        <f t="shared" si="174"/>
        <v>41064.72216435185</v>
      </c>
      <c r="U2085">
        <f t="shared" si="175"/>
        <v>2012</v>
      </c>
    </row>
    <row r="2086" spans="1:21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71"/>
        <v>108</v>
      </c>
      <c r="P2086">
        <f t="shared" si="172"/>
        <v>70.652199999999993</v>
      </c>
      <c r="Q2086" s="12" t="s">
        <v>8323</v>
      </c>
      <c r="R2086" t="s">
        <v>8327</v>
      </c>
      <c r="S2086" s="10">
        <f t="shared" si="173"/>
        <v>41731.833124999997</v>
      </c>
      <c r="T2086" s="9">
        <f t="shared" si="174"/>
        <v>41763.290972222225</v>
      </c>
      <c r="U2086">
        <f t="shared" si="175"/>
        <v>2014</v>
      </c>
    </row>
    <row r="2087" spans="1:21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71"/>
        <v>124</v>
      </c>
      <c r="P2087">
        <f t="shared" si="172"/>
        <v>89.301199999999994</v>
      </c>
      <c r="Q2087" s="12" t="s">
        <v>8323</v>
      </c>
      <c r="R2087" t="s">
        <v>8327</v>
      </c>
      <c r="S2087" s="10">
        <f t="shared" si="173"/>
        <v>41075.835497685184</v>
      </c>
      <c r="T2087" s="9">
        <f t="shared" si="174"/>
        <v>41105.835497685184</v>
      </c>
      <c r="U2087">
        <f t="shared" si="175"/>
        <v>2012</v>
      </c>
    </row>
    <row r="2088" spans="1:21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71"/>
        <v>101</v>
      </c>
      <c r="P2088">
        <f t="shared" si="172"/>
        <v>115.0857</v>
      </c>
      <c r="Q2088" s="12" t="s">
        <v>8323</v>
      </c>
      <c r="R2088" t="s">
        <v>8327</v>
      </c>
      <c r="S2088" s="10">
        <f t="shared" si="173"/>
        <v>40860.67050925926</v>
      </c>
      <c r="T2088" s="9">
        <f t="shared" si="174"/>
        <v>40891.207638888889</v>
      </c>
      <c r="U2088">
        <f t="shared" si="175"/>
        <v>2011</v>
      </c>
    </row>
    <row r="2089" spans="1:21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71"/>
        <v>104</v>
      </c>
      <c r="P2089">
        <f t="shared" si="172"/>
        <v>62.12</v>
      </c>
      <c r="Q2089" s="12" t="s">
        <v>8323</v>
      </c>
      <c r="R2089" t="s">
        <v>8327</v>
      </c>
      <c r="S2089" s="10">
        <f t="shared" si="173"/>
        <v>40764.204375000001</v>
      </c>
      <c r="T2089" s="9">
        <f t="shared" si="174"/>
        <v>40794.204375000001</v>
      </c>
      <c r="U2089">
        <f t="shared" si="175"/>
        <v>2011</v>
      </c>
    </row>
    <row r="2090" spans="1:21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71"/>
        <v>116</v>
      </c>
      <c r="P2090">
        <f t="shared" si="172"/>
        <v>46.204300000000003</v>
      </c>
      <c r="Q2090" s="12" t="s">
        <v>8323</v>
      </c>
      <c r="R2090" t="s">
        <v>8327</v>
      </c>
      <c r="S2090" s="10">
        <f t="shared" si="173"/>
        <v>40395.714722222219</v>
      </c>
      <c r="T2090" s="9">
        <f t="shared" si="174"/>
        <v>40432.165972222225</v>
      </c>
      <c r="U2090">
        <f t="shared" si="175"/>
        <v>2010</v>
      </c>
    </row>
    <row r="2091" spans="1:21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71"/>
        <v>120</v>
      </c>
      <c r="P2091">
        <f t="shared" si="172"/>
        <v>48.548499999999997</v>
      </c>
      <c r="Q2091" s="12" t="s">
        <v>8323</v>
      </c>
      <c r="R2091" t="s">
        <v>8327</v>
      </c>
      <c r="S2091" s="10">
        <f t="shared" si="173"/>
        <v>41453.076319444444</v>
      </c>
      <c r="T2091" s="9">
        <f t="shared" si="174"/>
        <v>41488.076319444444</v>
      </c>
      <c r="U2091">
        <f t="shared" si="175"/>
        <v>2013</v>
      </c>
    </row>
    <row r="2092" spans="1:21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71"/>
        <v>115</v>
      </c>
      <c r="P2092">
        <f t="shared" si="172"/>
        <v>57.520200000000003</v>
      </c>
      <c r="Q2092" s="12" t="s">
        <v>8323</v>
      </c>
      <c r="R2092" t="s">
        <v>8327</v>
      </c>
      <c r="S2092" s="10">
        <f t="shared" si="173"/>
        <v>41299.381423611114</v>
      </c>
      <c r="T2092" s="9">
        <f t="shared" si="174"/>
        <v>41329.381423611114</v>
      </c>
      <c r="U2092">
        <f t="shared" si="175"/>
        <v>2013</v>
      </c>
    </row>
    <row r="2093" spans="1:21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71"/>
        <v>120</v>
      </c>
      <c r="P2093">
        <f t="shared" si="172"/>
        <v>88.147199999999998</v>
      </c>
      <c r="Q2093" s="12" t="s">
        <v>8323</v>
      </c>
      <c r="R2093" t="s">
        <v>8327</v>
      </c>
      <c r="S2093" s="10">
        <f t="shared" si="173"/>
        <v>40555.322662037033</v>
      </c>
      <c r="T2093" s="9">
        <f t="shared" si="174"/>
        <v>40603.833333333336</v>
      </c>
      <c r="U2093">
        <f t="shared" si="175"/>
        <v>2011</v>
      </c>
    </row>
    <row r="2094" spans="1:21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71"/>
        <v>101</v>
      </c>
      <c r="P2094">
        <f t="shared" si="172"/>
        <v>110.4909</v>
      </c>
      <c r="Q2094" s="12" t="s">
        <v>8323</v>
      </c>
      <c r="R2094" t="s">
        <v>8327</v>
      </c>
      <c r="S2094" s="10">
        <f t="shared" si="173"/>
        <v>40763.707546296297</v>
      </c>
      <c r="T2094" s="9">
        <f t="shared" si="174"/>
        <v>40823.707546296297</v>
      </c>
      <c r="U2094">
        <f t="shared" si="175"/>
        <v>2011</v>
      </c>
    </row>
    <row r="2095" spans="1:21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71"/>
        <v>102</v>
      </c>
      <c r="P2095">
        <f t="shared" si="172"/>
        <v>66.826099999999997</v>
      </c>
      <c r="Q2095" s="12" t="s">
        <v>8323</v>
      </c>
      <c r="R2095" t="s">
        <v>8327</v>
      </c>
      <c r="S2095" s="10">
        <f t="shared" si="173"/>
        <v>41205.854537037041</v>
      </c>
      <c r="T2095" s="9">
        <f t="shared" si="174"/>
        <v>41265.896203703705</v>
      </c>
      <c r="U2095">
        <f t="shared" si="175"/>
        <v>2012</v>
      </c>
    </row>
    <row r="2096" spans="1:21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71"/>
        <v>121</v>
      </c>
      <c r="P2096">
        <f t="shared" si="172"/>
        <v>58.597200000000001</v>
      </c>
      <c r="Q2096" s="12" t="s">
        <v>8323</v>
      </c>
      <c r="R2096" t="s">
        <v>8327</v>
      </c>
      <c r="S2096" s="10">
        <f t="shared" si="173"/>
        <v>40939.02002314815</v>
      </c>
      <c r="T2096" s="9">
        <f t="shared" si="174"/>
        <v>40973.125</v>
      </c>
      <c r="U2096">
        <f t="shared" si="175"/>
        <v>2012</v>
      </c>
    </row>
    <row r="2097" spans="1:21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71"/>
        <v>100</v>
      </c>
      <c r="P2097">
        <f t="shared" si="172"/>
        <v>113.63639999999999</v>
      </c>
      <c r="Q2097" s="12" t="s">
        <v>8323</v>
      </c>
      <c r="R2097" t="s">
        <v>8327</v>
      </c>
      <c r="S2097" s="10">
        <f t="shared" si="173"/>
        <v>40758.733483796292</v>
      </c>
      <c r="T2097" s="9">
        <f t="shared" si="174"/>
        <v>40818.733483796292</v>
      </c>
      <c r="U2097">
        <f t="shared" si="175"/>
        <v>2011</v>
      </c>
    </row>
    <row r="2098" spans="1:21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71"/>
        <v>102</v>
      </c>
      <c r="P2098">
        <f t="shared" si="172"/>
        <v>43.571399999999997</v>
      </c>
      <c r="Q2098" s="12" t="s">
        <v>8323</v>
      </c>
      <c r="R2098" t="s">
        <v>8327</v>
      </c>
      <c r="S2098" s="10">
        <f t="shared" si="173"/>
        <v>41192.758506944447</v>
      </c>
      <c r="T2098" s="9">
        <f t="shared" si="174"/>
        <v>41208.165972222225</v>
      </c>
      <c r="U2098">
        <f t="shared" si="175"/>
        <v>2012</v>
      </c>
    </row>
    <row r="2099" spans="1:21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71"/>
        <v>100</v>
      </c>
      <c r="P2099">
        <f t="shared" si="172"/>
        <v>78.947400000000002</v>
      </c>
      <c r="Q2099" s="12" t="s">
        <v>8323</v>
      </c>
      <c r="R2099" t="s">
        <v>8327</v>
      </c>
      <c r="S2099" s="10">
        <f t="shared" si="173"/>
        <v>40818.58489583333</v>
      </c>
      <c r="T2099" s="9">
        <f t="shared" si="174"/>
        <v>40878.626562500001</v>
      </c>
      <c r="U2099">
        <f t="shared" si="175"/>
        <v>2011</v>
      </c>
    </row>
    <row r="2100" spans="1:21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71"/>
        <v>100</v>
      </c>
      <c r="P2100">
        <f t="shared" si="172"/>
        <v>188.125</v>
      </c>
      <c r="Q2100" s="12" t="s">
        <v>8323</v>
      </c>
      <c r="R2100" t="s">
        <v>8327</v>
      </c>
      <c r="S2100" s="10">
        <f t="shared" si="173"/>
        <v>40946.11383101852</v>
      </c>
      <c r="T2100" s="9">
        <f t="shared" si="174"/>
        <v>40976.11383101852</v>
      </c>
      <c r="U2100">
        <f t="shared" si="175"/>
        <v>2012</v>
      </c>
    </row>
    <row r="2101" spans="1:21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71"/>
        <v>132</v>
      </c>
      <c r="P2101">
        <f t="shared" si="172"/>
        <v>63.031700000000001</v>
      </c>
      <c r="Q2101" s="12" t="s">
        <v>8323</v>
      </c>
      <c r="R2101" t="s">
        <v>8327</v>
      </c>
      <c r="S2101" s="10">
        <f t="shared" si="173"/>
        <v>42173.746342592596</v>
      </c>
      <c r="T2101" s="9">
        <f t="shared" si="174"/>
        <v>42187.152777777781</v>
      </c>
      <c r="U2101">
        <f t="shared" si="175"/>
        <v>2015</v>
      </c>
    </row>
    <row r="2102" spans="1:21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71"/>
        <v>137</v>
      </c>
      <c r="P2102">
        <f t="shared" si="172"/>
        <v>30.3704</v>
      </c>
      <c r="Q2102" s="12" t="s">
        <v>8323</v>
      </c>
      <c r="R2102" t="s">
        <v>8327</v>
      </c>
      <c r="S2102" s="10">
        <f t="shared" si="173"/>
        <v>41074.834965277776</v>
      </c>
      <c r="T2102" s="9">
        <f t="shared" si="174"/>
        <v>41090.165972222225</v>
      </c>
      <c r="U2102">
        <f t="shared" si="175"/>
        <v>2012</v>
      </c>
    </row>
    <row r="2103" spans="1:21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71"/>
        <v>113</v>
      </c>
      <c r="P2103">
        <f t="shared" si="172"/>
        <v>51.4773</v>
      </c>
      <c r="Q2103" s="12" t="s">
        <v>8323</v>
      </c>
      <c r="R2103" t="s">
        <v>8327</v>
      </c>
      <c r="S2103" s="10">
        <f t="shared" si="173"/>
        <v>40892.149467592593</v>
      </c>
      <c r="T2103" s="9">
        <f t="shared" si="174"/>
        <v>40952.149467592593</v>
      </c>
      <c r="U2103">
        <f t="shared" si="175"/>
        <v>2011</v>
      </c>
    </row>
    <row r="2104" spans="1:21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71"/>
        <v>136</v>
      </c>
      <c r="P2104">
        <f t="shared" si="172"/>
        <v>35.789499999999997</v>
      </c>
      <c r="Q2104" s="12" t="s">
        <v>8323</v>
      </c>
      <c r="R2104" t="s">
        <v>8327</v>
      </c>
      <c r="S2104" s="10">
        <f t="shared" si="173"/>
        <v>40638.868611111109</v>
      </c>
      <c r="T2104" s="9">
        <f t="shared" si="174"/>
        <v>40668.868611111109</v>
      </c>
      <c r="U2104">
        <f t="shared" si="175"/>
        <v>2011</v>
      </c>
    </row>
    <row r="2105" spans="1:21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71"/>
        <v>146</v>
      </c>
      <c r="P2105">
        <f t="shared" si="172"/>
        <v>98.817400000000006</v>
      </c>
      <c r="Q2105" s="12" t="s">
        <v>8323</v>
      </c>
      <c r="R2105" t="s">
        <v>8327</v>
      </c>
      <c r="S2105" s="10">
        <f t="shared" si="173"/>
        <v>41192.754942129628</v>
      </c>
      <c r="T2105" s="9">
        <f t="shared" si="174"/>
        <v>41222.7966087963</v>
      </c>
      <c r="U2105">
        <f t="shared" si="175"/>
        <v>2012</v>
      </c>
    </row>
    <row r="2106" spans="1:21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71"/>
        <v>130</v>
      </c>
      <c r="P2106">
        <f t="shared" si="172"/>
        <v>28</v>
      </c>
      <c r="Q2106" s="12" t="s">
        <v>8323</v>
      </c>
      <c r="R2106" t="s">
        <v>8327</v>
      </c>
      <c r="S2106" s="10">
        <f t="shared" si="173"/>
        <v>41394.074467592596</v>
      </c>
      <c r="T2106" s="9">
        <f t="shared" si="174"/>
        <v>41425</v>
      </c>
      <c r="U2106">
        <f t="shared" si="175"/>
        <v>2013</v>
      </c>
    </row>
    <row r="2107" spans="1:21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71"/>
        <v>254</v>
      </c>
      <c r="P2107">
        <f t="shared" si="172"/>
        <v>51.313099999999999</v>
      </c>
      <c r="Q2107" s="12" t="s">
        <v>8323</v>
      </c>
      <c r="R2107" t="s">
        <v>8327</v>
      </c>
      <c r="S2107" s="10">
        <f t="shared" si="173"/>
        <v>41951.788807870369</v>
      </c>
      <c r="T2107" s="9">
        <f t="shared" si="174"/>
        <v>41964.166666666672</v>
      </c>
      <c r="U2107">
        <f t="shared" si="175"/>
        <v>2014</v>
      </c>
    </row>
    <row r="2108" spans="1:21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71"/>
        <v>107</v>
      </c>
      <c r="P2108">
        <f t="shared" si="172"/>
        <v>53.5227</v>
      </c>
      <c r="Q2108" s="12" t="s">
        <v>8323</v>
      </c>
      <c r="R2108" t="s">
        <v>8327</v>
      </c>
      <c r="S2108" s="10">
        <f t="shared" si="173"/>
        <v>41270.21497685185</v>
      </c>
      <c r="T2108" s="9">
        <f t="shared" si="174"/>
        <v>41300.21497685185</v>
      </c>
      <c r="U2108">
        <f t="shared" si="175"/>
        <v>2012</v>
      </c>
    </row>
    <row r="2109" spans="1:21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71"/>
        <v>108</v>
      </c>
      <c r="P2109">
        <f t="shared" si="172"/>
        <v>37.149299999999997</v>
      </c>
      <c r="Q2109" s="12" t="s">
        <v>8323</v>
      </c>
      <c r="R2109" t="s">
        <v>8327</v>
      </c>
      <c r="S2109" s="10">
        <f t="shared" si="173"/>
        <v>41934.71056712963</v>
      </c>
      <c r="T2109" s="9">
        <f t="shared" si="174"/>
        <v>41955.752233796295</v>
      </c>
      <c r="U2109">
        <f t="shared" si="175"/>
        <v>2014</v>
      </c>
    </row>
    <row r="2110" spans="1:21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71"/>
        <v>107</v>
      </c>
      <c r="P2110">
        <f t="shared" si="172"/>
        <v>89.895300000000006</v>
      </c>
      <c r="Q2110" s="12" t="s">
        <v>8323</v>
      </c>
      <c r="R2110" t="s">
        <v>8327</v>
      </c>
      <c r="S2110" s="10">
        <f t="shared" si="173"/>
        <v>41135.175694444442</v>
      </c>
      <c r="T2110" s="9">
        <f t="shared" si="174"/>
        <v>41162.163194444445</v>
      </c>
      <c r="U2110">
        <f t="shared" si="175"/>
        <v>2012</v>
      </c>
    </row>
    <row r="2111" spans="1:21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71"/>
        <v>107</v>
      </c>
      <c r="P2111">
        <f t="shared" si="172"/>
        <v>106.52500000000001</v>
      </c>
      <c r="Q2111" s="12" t="s">
        <v>8323</v>
      </c>
      <c r="R2111" t="s">
        <v>8327</v>
      </c>
      <c r="S2111" s="10">
        <f t="shared" si="173"/>
        <v>42160.708530092597</v>
      </c>
      <c r="T2111" s="9">
        <f t="shared" si="174"/>
        <v>42190.708530092597</v>
      </c>
      <c r="U2111">
        <f t="shared" si="175"/>
        <v>2015</v>
      </c>
    </row>
    <row r="2112" spans="1:21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71"/>
        <v>100</v>
      </c>
      <c r="P2112">
        <f t="shared" si="172"/>
        <v>52.815800000000003</v>
      </c>
      <c r="Q2112" s="12" t="s">
        <v>8323</v>
      </c>
      <c r="R2112" t="s">
        <v>8327</v>
      </c>
      <c r="S2112" s="10">
        <f t="shared" si="173"/>
        <v>41759.670937499999</v>
      </c>
      <c r="T2112" s="9">
        <f t="shared" si="174"/>
        <v>41787.207638888889</v>
      </c>
      <c r="U2112">
        <f t="shared" si="175"/>
        <v>2014</v>
      </c>
    </row>
    <row r="2113" spans="1:21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71"/>
        <v>107</v>
      </c>
      <c r="P2113">
        <f t="shared" si="172"/>
        <v>54.615400000000001</v>
      </c>
      <c r="Q2113" s="12" t="s">
        <v>8323</v>
      </c>
      <c r="R2113" t="s">
        <v>8327</v>
      </c>
      <c r="S2113" s="10">
        <f t="shared" si="173"/>
        <v>40703.197048611109</v>
      </c>
      <c r="T2113" s="9">
        <f t="shared" si="174"/>
        <v>40770.041666666664</v>
      </c>
      <c r="U2113">
        <f t="shared" si="175"/>
        <v>2011</v>
      </c>
    </row>
    <row r="2114" spans="1:21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71"/>
        <v>100</v>
      </c>
      <c r="P2114">
        <f t="shared" si="172"/>
        <v>27.2727</v>
      </c>
      <c r="Q2114" s="12" t="s">
        <v>8323</v>
      </c>
      <c r="R2114" t="s">
        <v>8327</v>
      </c>
      <c r="S2114" s="10">
        <f t="shared" si="173"/>
        <v>41365.928159722222</v>
      </c>
      <c r="T2114" s="9">
        <f t="shared" si="174"/>
        <v>41379.928159722222</v>
      </c>
      <c r="U2114">
        <f t="shared" si="175"/>
        <v>2013</v>
      </c>
    </row>
    <row r="2115" spans="1:21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76">ROUND(E2115/D2115*100,0)</f>
        <v>105</v>
      </c>
      <c r="P2115">
        <f t="shared" ref="P2115:P2178" si="177">IFERROR(ROUND(E2115/L2115,4),"no backers")</f>
        <v>68.598100000000002</v>
      </c>
      <c r="Q2115" s="12" t="s">
        <v>8323</v>
      </c>
      <c r="R2115" t="s">
        <v>8327</v>
      </c>
      <c r="S2115" s="10">
        <f t="shared" ref="S2115:S2178" si="178">(((J2115/60)/60)/24)+DATE(1970,1,1)</f>
        <v>41870.86546296296</v>
      </c>
      <c r="T2115" s="9">
        <f t="shared" ref="T2115:T2178" si="179">(((I2115/60)/60)/24)+DATE(1970,1,1)</f>
        <v>41905.86546296296</v>
      </c>
      <c r="U2115">
        <f t="shared" ref="U2115:U2178" si="180">YEAR(S2115)</f>
        <v>2014</v>
      </c>
    </row>
    <row r="2116" spans="1:21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76"/>
        <v>105</v>
      </c>
      <c r="P2116">
        <f t="shared" si="177"/>
        <v>35.612200000000001</v>
      </c>
      <c r="Q2116" s="12" t="s">
        <v>8323</v>
      </c>
      <c r="R2116" t="s">
        <v>8327</v>
      </c>
      <c r="S2116" s="10">
        <f t="shared" si="178"/>
        <v>40458.815625000003</v>
      </c>
      <c r="T2116" s="9">
        <f t="shared" si="179"/>
        <v>40521.207638888889</v>
      </c>
      <c r="U2116">
        <f t="shared" si="180"/>
        <v>2010</v>
      </c>
    </row>
    <row r="2117" spans="1:21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76"/>
        <v>226</v>
      </c>
      <c r="P2117">
        <f t="shared" si="177"/>
        <v>94.027799999999999</v>
      </c>
      <c r="Q2117" s="12" t="s">
        <v>8323</v>
      </c>
      <c r="R2117" t="s">
        <v>8327</v>
      </c>
      <c r="S2117" s="10">
        <f t="shared" si="178"/>
        <v>40564.081030092595</v>
      </c>
      <c r="T2117" s="9">
        <f t="shared" si="179"/>
        <v>40594.081030092595</v>
      </c>
      <c r="U2117">
        <f t="shared" si="180"/>
        <v>2011</v>
      </c>
    </row>
    <row r="2118" spans="1:21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76"/>
        <v>101</v>
      </c>
      <c r="P2118">
        <f t="shared" si="177"/>
        <v>526.45650000000001</v>
      </c>
      <c r="Q2118" s="12" t="s">
        <v>8323</v>
      </c>
      <c r="R2118" t="s">
        <v>8327</v>
      </c>
      <c r="S2118" s="10">
        <f t="shared" si="178"/>
        <v>41136.777812500004</v>
      </c>
      <c r="T2118" s="9">
        <f t="shared" si="179"/>
        <v>41184.777812500004</v>
      </c>
      <c r="U2118">
        <f t="shared" si="180"/>
        <v>2012</v>
      </c>
    </row>
    <row r="2119" spans="1:21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76"/>
        <v>148</v>
      </c>
      <c r="P2119">
        <f t="shared" si="177"/>
        <v>50.6571</v>
      </c>
      <c r="Q2119" s="12" t="s">
        <v>8323</v>
      </c>
      <c r="R2119" t="s">
        <v>8327</v>
      </c>
      <c r="S2119" s="10">
        <f t="shared" si="178"/>
        <v>42290.059594907405</v>
      </c>
      <c r="T2119" s="9">
        <f t="shared" si="179"/>
        <v>42304.207638888889</v>
      </c>
      <c r="U2119">
        <f t="shared" si="180"/>
        <v>2015</v>
      </c>
    </row>
    <row r="2120" spans="1:21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76"/>
        <v>135</v>
      </c>
      <c r="P2120">
        <f t="shared" si="177"/>
        <v>79.182900000000004</v>
      </c>
      <c r="Q2120" s="12" t="s">
        <v>8323</v>
      </c>
      <c r="R2120" t="s">
        <v>8327</v>
      </c>
      <c r="S2120" s="10">
        <f t="shared" si="178"/>
        <v>40718.839537037034</v>
      </c>
      <c r="T2120" s="9">
        <f t="shared" si="179"/>
        <v>40748.839537037034</v>
      </c>
      <c r="U2120">
        <f t="shared" si="180"/>
        <v>2011</v>
      </c>
    </row>
    <row r="2121" spans="1:21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76"/>
        <v>101</v>
      </c>
      <c r="P2121">
        <f t="shared" si="177"/>
        <v>91.590900000000005</v>
      </c>
      <c r="Q2121" s="12" t="s">
        <v>8323</v>
      </c>
      <c r="R2121" t="s">
        <v>8327</v>
      </c>
      <c r="S2121" s="10">
        <f t="shared" si="178"/>
        <v>41107.130150462966</v>
      </c>
      <c r="T2121" s="9">
        <f t="shared" si="179"/>
        <v>41137.130150462966</v>
      </c>
      <c r="U2121">
        <f t="shared" si="180"/>
        <v>2012</v>
      </c>
    </row>
    <row r="2122" spans="1:21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76"/>
        <v>101</v>
      </c>
      <c r="P2122">
        <f t="shared" si="177"/>
        <v>116.9628</v>
      </c>
      <c r="Q2122" s="12" t="s">
        <v>8323</v>
      </c>
      <c r="R2122" t="s">
        <v>8327</v>
      </c>
      <c r="S2122" s="10">
        <f t="shared" si="178"/>
        <v>41591.964537037034</v>
      </c>
      <c r="T2122" s="9">
        <f t="shared" si="179"/>
        <v>41640.964537037034</v>
      </c>
      <c r="U2122">
        <f t="shared" si="180"/>
        <v>2013</v>
      </c>
    </row>
    <row r="2123" spans="1:21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76"/>
        <v>1</v>
      </c>
      <c r="P2123">
        <f t="shared" si="177"/>
        <v>28.4</v>
      </c>
      <c r="Q2123" s="12" t="s">
        <v>8331</v>
      </c>
      <c r="R2123" t="s">
        <v>8332</v>
      </c>
      <c r="S2123" s="10">
        <f t="shared" si="178"/>
        <v>42716.7424537037</v>
      </c>
      <c r="T2123" s="9">
        <f t="shared" si="179"/>
        <v>42746.7424537037</v>
      </c>
      <c r="U2123">
        <f t="shared" si="180"/>
        <v>2016</v>
      </c>
    </row>
    <row r="2124" spans="1:21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76"/>
        <v>0</v>
      </c>
      <c r="P2124">
        <f t="shared" si="177"/>
        <v>103.33329999999999</v>
      </c>
      <c r="Q2124" s="12" t="s">
        <v>8331</v>
      </c>
      <c r="R2124" t="s">
        <v>8332</v>
      </c>
      <c r="S2124" s="10">
        <f t="shared" si="178"/>
        <v>42712.300567129627</v>
      </c>
      <c r="T2124" s="9">
        <f t="shared" si="179"/>
        <v>42742.300567129627</v>
      </c>
      <c r="U2124">
        <f t="shared" si="180"/>
        <v>2016</v>
      </c>
    </row>
    <row r="2125" spans="1:21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76"/>
        <v>10</v>
      </c>
      <c r="P2125">
        <f t="shared" si="177"/>
        <v>10</v>
      </c>
      <c r="Q2125" s="12" t="s">
        <v>8331</v>
      </c>
      <c r="R2125" t="s">
        <v>8332</v>
      </c>
      <c r="S2125" s="10">
        <f t="shared" si="178"/>
        <v>40198.424849537041</v>
      </c>
      <c r="T2125" s="9">
        <f t="shared" si="179"/>
        <v>40252.290972222225</v>
      </c>
      <c r="U2125">
        <f t="shared" si="180"/>
        <v>2010</v>
      </c>
    </row>
    <row r="2126" spans="1:21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76"/>
        <v>10</v>
      </c>
      <c r="P2126">
        <f t="shared" si="177"/>
        <v>23</v>
      </c>
      <c r="Q2126" s="12" t="s">
        <v>8331</v>
      </c>
      <c r="R2126" t="s">
        <v>8332</v>
      </c>
      <c r="S2126" s="10">
        <f t="shared" si="178"/>
        <v>40464.028182870366</v>
      </c>
      <c r="T2126" s="9">
        <f t="shared" si="179"/>
        <v>40512.208333333336</v>
      </c>
      <c r="U2126">
        <f t="shared" si="180"/>
        <v>2010</v>
      </c>
    </row>
    <row r="2127" spans="1:21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76"/>
        <v>1</v>
      </c>
      <c r="P2127">
        <f t="shared" si="177"/>
        <v>31.555599999999998</v>
      </c>
      <c r="Q2127" s="12" t="s">
        <v>8331</v>
      </c>
      <c r="R2127" t="s">
        <v>8332</v>
      </c>
      <c r="S2127" s="10">
        <f t="shared" si="178"/>
        <v>42191.023530092592</v>
      </c>
      <c r="T2127" s="9">
        <f t="shared" si="179"/>
        <v>42221.023530092592</v>
      </c>
      <c r="U2127">
        <f t="shared" si="180"/>
        <v>2015</v>
      </c>
    </row>
    <row r="2128" spans="1:21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76"/>
        <v>0</v>
      </c>
      <c r="P2128">
        <f t="shared" si="177"/>
        <v>5</v>
      </c>
      <c r="Q2128" s="12" t="s">
        <v>8331</v>
      </c>
      <c r="R2128" t="s">
        <v>8332</v>
      </c>
      <c r="S2128" s="10">
        <f t="shared" si="178"/>
        <v>41951.973229166666</v>
      </c>
      <c r="T2128" s="9">
        <f t="shared" si="179"/>
        <v>41981.973229166666</v>
      </c>
      <c r="U2128">
        <f t="shared" si="180"/>
        <v>2014</v>
      </c>
    </row>
    <row r="2129" spans="1:21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76"/>
        <v>29</v>
      </c>
      <c r="P2129">
        <f t="shared" si="177"/>
        <v>34.220300000000002</v>
      </c>
      <c r="Q2129" s="12" t="s">
        <v>8331</v>
      </c>
      <c r="R2129" t="s">
        <v>8332</v>
      </c>
      <c r="S2129" s="10">
        <f t="shared" si="178"/>
        <v>42045.50535879629</v>
      </c>
      <c r="T2129" s="9">
        <f t="shared" si="179"/>
        <v>42075.463692129633</v>
      </c>
      <c r="U2129">
        <f t="shared" si="180"/>
        <v>2015</v>
      </c>
    </row>
    <row r="2130" spans="1:21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76"/>
        <v>0</v>
      </c>
      <c r="P2130">
        <f t="shared" si="177"/>
        <v>25</v>
      </c>
      <c r="Q2130" s="12" t="s">
        <v>8331</v>
      </c>
      <c r="R2130" t="s">
        <v>8332</v>
      </c>
      <c r="S2130" s="10">
        <f t="shared" si="178"/>
        <v>41843.772789351853</v>
      </c>
      <c r="T2130" s="9">
        <f t="shared" si="179"/>
        <v>41903.772789351853</v>
      </c>
      <c r="U2130">
        <f t="shared" si="180"/>
        <v>2014</v>
      </c>
    </row>
    <row r="2131" spans="1:21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76"/>
        <v>12</v>
      </c>
      <c r="P2131">
        <f t="shared" si="177"/>
        <v>19.666699999999999</v>
      </c>
      <c r="Q2131" s="12" t="s">
        <v>8331</v>
      </c>
      <c r="R2131" t="s">
        <v>8332</v>
      </c>
      <c r="S2131" s="10">
        <f t="shared" si="178"/>
        <v>42409.024305555555</v>
      </c>
      <c r="T2131" s="9">
        <f t="shared" si="179"/>
        <v>42439.024305555555</v>
      </c>
      <c r="U2131">
        <f t="shared" si="180"/>
        <v>2016</v>
      </c>
    </row>
    <row r="2132" spans="1:21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76"/>
        <v>0</v>
      </c>
      <c r="P2132">
        <f t="shared" si="177"/>
        <v>21.25</v>
      </c>
      <c r="Q2132" s="12" t="s">
        <v>8331</v>
      </c>
      <c r="R2132" t="s">
        <v>8332</v>
      </c>
      <c r="S2132" s="10">
        <f t="shared" si="178"/>
        <v>41832.086377314816</v>
      </c>
      <c r="T2132" s="9">
        <f t="shared" si="179"/>
        <v>41867.086377314816</v>
      </c>
      <c r="U2132">
        <f t="shared" si="180"/>
        <v>2014</v>
      </c>
    </row>
    <row r="2133" spans="1:21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76"/>
        <v>5</v>
      </c>
      <c r="P2133">
        <f t="shared" si="177"/>
        <v>8.3332999999999995</v>
      </c>
      <c r="Q2133" s="12" t="s">
        <v>8331</v>
      </c>
      <c r="R2133" t="s">
        <v>8332</v>
      </c>
      <c r="S2133" s="10">
        <f t="shared" si="178"/>
        <v>42167.207071759258</v>
      </c>
      <c r="T2133" s="9">
        <f t="shared" si="179"/>
        <v>42197.207071759258</v>
      </c>
      <c r="U2133">
        <f t="shared" si="180"/>
        <v>2015</v>
      </c>
    </row>
    <row r="2134" spans="1:21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76"/>
        <v>2</v>
      </c>
      <c r="P2134">
        <f t="shared" si="177"/>
        <v>21.343299999999999</v>
      </c>
      <c r="Q2134" s="12" t="s">
        <v>8331</v>
      </c>
      <c r="R2134" t="s">
        <v>8332</v>
      </c>
      <c r="S2134" s="10">
        <f t="shared" si="178"/>
        <v>41643.487175925926</v>
      </c>
      <c r="T2134" s="9">
        <f t="shared" si="179"/>
        <v>41673.487175925926</v>
      </c>
      <c r="U2134">
        <f t="shared" si="180"/>
        <v>2014</v>
      </c>
    </row>
    <row r="2135" spans="1:21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76"/>
        <v>2</v>
      </c>
      <c r="P2135">
        <f t="shared" si="177"/>
        <v>5.3333000000000004</v>
      </c>
      <c r="Q2135" s="12" t="s">
        <v>8331</v>
      </c>
      <c r="R2135" t="s">
        <v>8332</v>
      </c>
      <c r="S2135" s="10">
        <f t="shared" si="178"/>
        <v>40619.097210648149</v>
      </c>
      <c r="T2135" s="9">
        <f t="shared" si="179"/>
        <v>40657.290972222225</v>
      </c>
      <c r="U2135">
        <f t="shared" si="180"/>
        <v>2011</v>
      </c>
    </row>
    <row r="2136" spans="1:21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76"/>
        <v>2</v>
      </c>
      <c r="P2136">
        <f t="shared" si="177"/>
        <v>34.666699999999999</v>
      </c>
      <c r="Q2136" s="12" t="s">
        <v>8331</v>
      </c>
      <c r="R2136" t="s">
        <v>8332</v>
      </c>
      <c r="S2136" s="10">
        <f t="shared" si="178"/>
        <v>41361.886469907404</v>
      </c>
      <c r="T2136" s="9">
        <f t="shared" si="179"/>
        <v>41391.886469907404</v>
      </c>
      <c r="U2136">
        <f t="shared" si="180"/>
        <v>2013</v>
      </c>
    </row>
    <row r="2137" spans="1:21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76"/>
        <v>10</v>
      </c>
      <c r="P2137">
        <f t="shared" si="177"/>
        <v>21.7273</v>
      </c>
      <c r="Q2137" s="12" t="s">
        <v>8331</v>
      </c>
      <c r="R2137" t="s">
        <v>8332</v>
      </c>
      <c r="S2137" s="10">
        <f t="shared" si="178"/>
        <v>41156.963344907403</v>
      </c>
      <c r="T2137" s="9">
        <f t="shared" si="179"/>
        <v>41186.963344907403</v>
      </c>
      <c r="U2137">
        <f t="shared" si="180"/>
        <v>2012</v>
      </c>
    </row>
    <row r="2138" spans="1:21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76"/>
        <v>0</v>
      </c>
      <c r="P2138">
        <f t="shared" si="177"/>
        <v>11.922499999999999</v>
      </c>
      <c r="Q2138" s="12" t="s">
        <v>8331</v>
      </c>
      <c r="R2138" t="s">
        <v>8332</v>
      </c>
      <c r="S2138" s="10">
        <f t="shared" si="178"/>
        <v>41536.509097222224</v>
      </c>
      <c r="T2138" s="9">
        <f t="shared" si="179"/>
        <v>41566.509097222224</v>
      </c>
      <c r="U2138">
        <f t="shared" si="180"/>
        <v>2013</v>
      </c>
    </row>
    <row r="2139" spans="1:21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76"/>
        <v>28</v>
      </c>
      <c r="P2139">
        <f t="shared" si="177"/>
        <v>26.5974</v>
      </c>
      <c r="Q2139" s="12" t="s">
        <v>8331</v>
      </c>
      <c r="R2139" t="s">
        <v>8332</v>
      </c>
      <c r="S2139" s="10">
        <f t="shared" si="178"/>
        <v>41948.771168981482</v>
      </c>
      <c r="T2139" s="9">
        <f t="shared" si="179"/>
        <v>41978.771168981482</v>
      </c>
      <c r="U2139">
        <f t="shared" si="180"/>
        <v>2014</v>
      </c>
    </row>
    <row r="2140" spans="1:21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76"/>
        <v>13</v>
      </c>
      <c r="P2140">
        <f t="shared" si="177"/>
        <v>10.666700000000001</v>
      </c>
      <c r="Q2140" s="12" t="s">
        <v>8331</v>
      </c>
      <c r="R2140" t="s">
        <v>8332</v>
      </c>
      <c r="S2140" s="10">
        <f t="shared" si="178"/>
        <v>41557.013182870374</v>
      </c>
      <c r="T2140" s="9">
        <f t="shared" si="179"/>
        <v>41587.054849537039</v>
      </c>
      <c r="U2140">
        <f t="shared" si="180"/>
        <v>2013</v>
      </c>
    </row>
    <row r="2141" spans="1:21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76"/>
        <v>5</v>
      </c>
      <c r="P2141">
        <f t="shared" si="177"/>
        <v>29.035699999999999</v>
      </c>
      <c r="Q2141" s="12" t="s">
        <v>8331</v>
      </c>
      <c r="R2141" t="s">
        <v>8332</v>
      </c>
      <c r="S2141" s="10">
        <f t="shared" si="178"/>
        <v>42647.750092592592</v>
      </c>
      <c r="T2141" s="9">
        <f t="shared" si="179"/>
        <v>42677.750092592592</v>
      </c>
      <c r="U2141">
        <f t="shared" si="180"/>
        <v>2016</v>
      </c>
    </row>
    <row r="2142" spans="1:21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76"/>
        <v>0</v>
      </c>
      <c r="P2142">
        <f t="shared" si="177"/>
        <v>50.909100000000002</v>
      </c>
      <c r="Q2142" s="12" t="s">
        <v>8331</v>
      </c>
      <c r="R2142" t="s">
        <v>8332</v>
      </c>
      <c r="S2142" s="10">
        <f t="shared" si="178"/>
        <v>41255.833611111113</v>
      </c>
      <c r="T2142" s="9">
        <f t="shared" si="179"/>
        <v>41285.833611111113</v>
      </c>
      <c r="U2142">
        <f t="shared" si="180"/>
        <v>2012</v>
      </c>
    </row>
    <row r="2143" spans="1:21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76"/>
        <v>0</v>
      </c>
      <c r="P2143" t="str">
        <f t="shared" si="177"/>
        <v>no backers</v>
      </c>
      <c r="Q2143" s="12" t="s">
        <v>8331</v>
      </c>
      <c r="R2143" t="s">
        <v>8332</v>
      </c>
      <c r="S2143" s="10">
        <f t="shared" si="178"/>
        <v>41927.235636574071</v>
      </c>
      <c r="T2143" s="9">
        <f t="shared" si="179"/>
        <v>41957.277303240742</v>
      </c>
      <c r="U2143">
        <f t="shared" si="180"/>
        <v>2014</v>
      </c>
    </row>
    <row r="2144" spans="1:21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76"/>
        <v>6</v>
      </c>
      <c r="P2144">
        <f t="shared" si="177"/>
        <v>50.083300000000001</v>
      </c>
      <c r="Q2144" s="12" t="s">
        <v>8331</v>
      </c>
      <c r="R2144" t="s">
        <v>8332</v>
      </c>
      <c r="S2144" s="10">
        <f t="shared" si="178"/>
        <v>42340.701504629629</v>
      </c>
      <c r="T2144" s="9">
        <f t="shared" si="179"/>
        <v>42368.701504629629</v>
      </c>
      <c r="U2144">
        <f t="shared" si="180"/>
        <v>2015</v>
      </c>
    </row>
    <row r="2145" spans="1:21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76"/>
        <v>11</v>
      </c>
      <c r="P2145">
        <f t="shared" si="177"/>
        <v>45</v>
      </c>
      <c r="Q2145" s="12" t="s">
        <v>8331</v>
      </c>
      <c r="R2145" t="s">
        <v>8332</v>
      </c>
      <c r="S2145" s="10">
        <f t="shared" si="178"/>
        <v>40332.886712962965</v>
      </c>
      <c r="T2145" s="9">
        <f t="shared" si="179"/>
        <v>40380.791666666664</v>
      </c>
      <c r="U2145">
        <f t="shared" si="180"/>
        <v>2010</v>
      </c>
    </row>
    <row r="2146" spans="1:21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76"/>
        <v>2</v>
      </c>
      <c r="P2146">
        <f t="shared" si="177"/>
        <v>25.291699999999999</v>
      </c>
      <c r="Q2146" s="12" t="s">
        <v>8331</v>
      </c>
      <c r="R2146" t="s">
        <v>8332</v>
      </c>
      <c r="S2146" s="10">
        <f t="shared" si="178"/>
        <v>41499.546759259261</v>
      </c>
      <c r="T2146" s="9">
        <f t="shared" si="179"/>
        <v>41531.546759259261</v>
      </c>
      <c r="U2146">
        <f t="shared" si="180"/>
        <v>2013</v>
      </c>
    </row>
    <row r="2147" spans="1:21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76"/>
        <v>30</v>
      </c>
      <c r="P2147">
        <f t="shared" si="177"/>
        <v>51.292099999999998</v>
      </c>
      <c r="Q2147" s="12" t="s">
        <v>8331</v>
      </c>
      <c r="R2147" t="s">
        <v>8332</v>
      </c>
      <c r="S2147" s="10">
        <f t="shared" si="178"/>
        <v>41575.237430555557</v>
      </c>
      <c r="T2147" s="9">
        <f t="shared" si="179"/>
        <v>41605.279097222221</v>
      </c>
      <c r="U2147">
        <f t="shared" si="180"/>
        <v>2013</v>
      </c>
    </row>
    <row r="2148" spans="1:21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76"/>
        <v>0</v>
      </c>
      <c r="P2148">
        <f t="shared" si="177"/>
        <v>1</v>
      </c>
      <c r="Q2148" s="12" t="s">
        <v>8331</v>
      </c>
      <c r="R2148" t="s">
        <v>8332</v>
      </c>
      <c r="S2148" s="10">
        <f t="shared" si="178"/>
        <v>42397.679513888885</v>
      </c>
      <c r="T2148" s="9">
        <f t="shared" si="179"/>
        <v>42411.679513888885</v>
      </c>
      <c r="U2148">
        <f t="shared" si="180"/>
        <v>2016</v>
      </c>
    </row>
    <row r="2149" spans="1:21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76"/>
        <v>1</v>
      </c>
      <c r="P2149">
        <f t="shared" si="177"/>
        <v>49.381799999999998</v>
      </c>
      <c r="Q2149" s="12" t="s">
        <v>8331</v>
      </c>
      <c r="R2149" t="s">
        <v>8332</v>
      </c>
      <c r="S2149" s="10">
        <f t="shared" si="178"/>
        <v>41927.295694444445</v>
      </c>
      <c r="T2149" s="9">
        <f t="shared" si="179"/>
        <v>41959.337361111116</v>
      </c>
      <c r="U2149">
        <f t="shared" si="180"/>
        <v>2014</v>
      </c>
    </row>
    <row r="2150" spans="1:21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76"/>
        <v>2</v>
      </c>
      <c r="P2150">
        <f t="shared" si="177"/>
        <v>1</v>
      </c>
      <c r="Q2150" s="12" t="s">
        <v>8331</v>
      </c>
      <c r="R2150" t="s">
        <v>8332</v>
      </c>
      <c r="S2150" s="10">
        <f t="shared" si="178"/>
        <v>42066.733587962968</v>
      </c>
      <c r="T2150" s="9">
        <f t="shared" si="179"/>
        <v>42096.691921296297</v>
      </c>
      <c r="U2150">
        <f t="shared" si="180"/>
        <v>2015</v>
      </c>
    </row>
    <row r="2151" spans="1:21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76"/>
        <v>0</v>
      </c>
      <c r="P2151" t="str">
        <f t="shared" si="177"/>
        <v>no backers</v>
      </c>
      <c r="Q2151" s="12" t="s">
        <v>8331</v>
      </c>
      <c r="R2151" t="s">
        <v>8332</v>
      </c>
      <c r="S2151" s="10">
        <f t="shared" si="178"/>
        <v>40355.024953703702</v>
      </c>
      <c r="T2151" s="9">
        <f t="shared" si="179"/>
        <v>40390</v>
      </c>
      <c r="U2151">
        <f t="shared" si="180"/>
        <v>2010</v>
      </c>
    </row>
    <row r="2152" spans="1:21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76"/>
        <v>1</v>
      </c>
      <c r="P2152">
        <f t="shared" si="177"/>
        <v>101.25</v>
      </c>
      <c r="Q2152" s="12" t="s">
        <v>8331</v>
      </c>
      <c r="R2152" t="s">
        <v>8332</v>
      </c>
      <c r="S2152" s="10">
        <f t="shared" si="178"/>
        <v>42534.284710648149</v>
      </c>
      <c r="T2152" s="9">
        <f t="shared" si="179"/>
        <v>42564.284710648149</v>
      </c>
      <c r="U2152">
        <f t="shared" si="180"/>
        <v>2016</v>
      </c>
    </row>
    <row r="2153" spans="1:21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76"/>
        <v>0</v>
      </c>
      <c r="P2153">
        <f t="shared" si="177"/>
        <v>19.666699999999999</v>
      </c>
      <c r="Q2153" s="12" t="s">
        <v>8331</v>
      </c>
      <c r="R2153" t="s">
        <v>8332</v>
      </c>
      <c r="S2153" s="10">
        <f t="shared" si="178"/>
        <v>42520.847384259265</v>
      </c>
      <c r="T2153" s="9">
        <f t="shared" si="179"/>
        <v>42550.847384259265</v>
      </c>
      <c r="U2153">
        <f t="shared" si="180"/>
        <v>2016</v>
      </c>
    </row>
    <row r="2154" spans="1:21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76"/>
        <v>0</v>
      </c>
      <c r="P2154">
        <f t="shared" si="177"/>
        <v>12.5</v>
      </c>
      <c r="Q2154" s="12" t="s">
        <v>8331</v>
      </c>
      <c r="R2154" t="s">
        <v>8332</v>
      </c>
      <c r="S2154" s="10">
        <f t="shared" si="178"/>
        <v>41683.832280092596</v>
      </c>
      <c r="T2154" s="9">
        <f t="shared" si="179"/>
        <v>41713.790613425925</v>
      </c>
      <c r="U2154">
        <f t="shared" si="180"/>
        <v>2014</v>
      </c>
    </row>
    <row r="2155" spans="1:21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76"/>
        <v>0</v>
      </c>
      <c r="P2155">
        <f t="shared" si="177"/>
        <v>8.5</v>
      </c>
      <c r="Q2155" s="12" t="s">
        <v>8331</v>
      </c>
      <c r="R2155" t="s">
        <v>8332</v>
      </c>
      <c r="S2155" s="10">
        <f t="shared" si="178"/>
        <v>41974.911087962959</v>
      </c>
      <c r="T2155" s="9">
        <f t="shared" si="179"/>
        <v>42014.332638888889</v>
      </c>
      <c r="U2155">
        <f t="shared" si="180"/>
        <v>2014</v>
      </c>
    </row>
    <row r="2156" spans="1:21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76"/>
        <v>1</v>
      </c>
      <c r="P2156">
        <f t="shared" si="177"/>
        <v>1</v>
      </c>
      <c r="Q2156" s="12" t="s">
        <v>8331</v>
      </c>
      <c r="R2156" t="s">
        <v>8332</v>
      </c>
      <c r="S2156" s="10">
        <f t="shared" si="178"/>
        <v>41647.632256944446</v>
      </c>
      <c r="T2156" s="9">
        <f t="shared" si="179"/>
        <v>41667.632256944446</v>
      </c>
      <c r="U2156">
        <f t="shared" si="180"/>
        <v>2014</v>
      </c>
    </row>
    <row r="2157" spans="1:21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76"/>
        <v>2</v>
      </c>
      <c r="P2157">
        <f t="shared" si="177"/>
        <v>23</v>
      </c>
      <c r="Q2157" s="12" t="s">
        <v>8331</v>
      </c>
      <c r="R2157" t="s">
        <v>8332</v>
      </c>
      <c r="S2157" s="10">
        <f t="shared" si="178"/>
        <v>42430.747511574074</v>
      </c>
      <c r="T2157" s="9">
        <f t="shared" si="179"/>
        <v>42460.70584490741</v>
      </c>
      <c r="U2157">
        <f t="shared" si="180"/>
        <v>2016</v>
      </c>
    </row>
    <row r="2158" spans="1:21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76"/>
        <v>3</v>
      </c>
      <c r="P2158">
        <f t="shared" si="177"/>
        <v>17.988</v>
      </c>
      <c r="Q2158" s="12" t="s">
        <v>8331</v>
      </c>
      <c r="R2158" t="s">
        <v>8332</v>
      </c>
      <c r="S2158" s="10">
        <f t="shared" si="178"/>
        <v>41488.85423611111</v>
      </c>
      <c r="T2158" s="9">
        <f t="shared" si="179"/>
        <v>41533.85423611111</v>
      </c>
      <c r="U2158">
        <f t="shared" si="180"/>
        <v>2013</v>
      </c>
    </row>
    <row r="2159" spans="1:21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76"/>
        <v>28</v>
      </c>
      <c r="P2159">
        <f t="shared" si="177"/>
        <v>370.94740000000002</v>
      </c>
      <c r="Q2159" s="12" t="s">
        <v>8331</v>
      </c>
      <c r="R2159" t="s">
        <v>8332</v>
      </c>
      <c r="S2159" s="10">
        <f t="shared" si="178"/>
        <v>42694.98128472222</v>
      </c>
      <c r="T2159" s="9">
        <f t="shared" si="179"/>
        <v>42727.332638888889</v>
      </c>
      <c r="U2159">
        <f t="shared" si="180"/>
        <v>2016</v>
      </c>
    </row>
    <row r="2160" spans="1:21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76"/>
        <v>7</v>
      </c>
      <c r="P2160">
        <f t="shared" si="177"/>
        <v>63.569499999999998</v>
      </c>
      <c r="Q2160" s="12" t="s">
        <v>8331</v>
      </c>
      <c r="R2160" t="s">
        <v>8332</v>
      </c>
      <c r="S2160" s="10">
        <f t="shared" si="178"/>
        <v>41264.853865740741</v>
      </c>
      <c r="T2160" s="9">
        <f t="shared" si="179"/>
        <v>41309.853865740741</v>
      </c>
      <c r="U2160">
        <f t="shared" si="180"/>
        <v>2012</v>
      </c>
    </row>
    <row r="2161" spans="1:21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76"/>
        <v>1</v>
      </c>
      <c r="P2161">
        <f t="shared" si="177"/>
        <v>13</v>
      </c>
      <c r="Q2161" s="12" t="s">
        <v>8331</v>
      </c>
      <c r="R2161" t="s">
        <v>8332</v>
      </c>
      <c r="S2161" s="10">
        <f t="shared" si="178"/>
        <v>40710.731180555551</v>
      </c>
      <c r="T2161" s="9">
        <f t="shared" si="179"/>
        <v>40740.731180555551</v>
      </c>
      <c r="U2161">
        <f t="shared" si="180"/>
        <v>2011</v>
      </c>
    </row>
    <row r="2162" spans="1:21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76"/>
        <v>1</v>
      </c>
      <c r="P2162">
        <f t="shared" si="177"/>
        <v>5.3125</v>
      </c>
      <c r="Q2162" s="12" t="s">
        <v>8331</v>
      </c>
      <c r="R2162" t="s">
        <v>8332</v>
      </c>
      <c r="S2162" s="10">
        <f t="shared" si="178"/>
        <v>41018.711863425924</v>
      </c>
      <c r="T2162" s="9">
        <f t="shared" si="179"/>
        <v>41048.711863425924</v>
      </c>
      <c r="U2162">
        <f t="shared" si="180"/>
        <v>2012</v>
      </c>
    </row>
    <row r="2163" spans="1:21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76"/>
        <v>116</v>
      </c>
      <c r="P2163">
        <f t="shared" si="177"/>
        <v>35.615400000000001</v>
      </c>
      <c r="Q2163" s="12" t="s">
        <v>8323</v>
      </c>
      <c r="R2163" t="s">
        <v>8324</v>
      </c>
      <c r="S2163" s="10">
        <f t="shared" si="178"/>
        <v>42240.852534722217</v>
      </c>
      <c r="T2163" s="9">
        <f t="shared" si="179"/>
        <v>42270.852534722217</v>
      </c>
      <c r="U2163">
        <f t="shared" si="180"/>
        <v>2015</v>
      </c>
    </row>
    <row r="2164" spans="1:21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76"/>
        <v>112</v>
      </c>
      <c r="P2164">
        <f t="shared" si="177"/>
        <v>87.103399999999993</v>
      </c>
      <c r="Q2164" s="12" t="s">
        <v>8323</v>
      </c>
      <c r="R2164" t="s">
        <v>8324</v>
      </c>
      <c r="S2164" s="10">
        <f t="shared" si="178"/>
        <v>41813.766099537039</v>
      </c>
      <c r="T2164" s="9">
        <f t="shared" si="179"/>
        <v>41844.766099537039</v>
      </c>
      <c r="U2164">
        <f t="shared" si="180"/>
        <v>2014</v>
      </c>
    </row>
    <row r="2165" spans="1:21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76"/>
        <v>132</v>
      </c>
      <c r="P2165">
        <f t="shared" si="177"/>
        <v>75.113600000000005</v>
      </c>
      <c r="Q2165" s="12" t="s">
        <v>8323</v>
      </c>
      <c r="R2165" t="s">
        <v>8324</v>
      </c>
      <c r="S2165" s="10">
        <f t="shared" si="178"/>
        <v>42111.899537037039</v>
      </c>
      <c r="T2165" s="9">
        <f t="shared" si="179"/>
        <v>42163.159722222219</v>
      </c>
      <c r="U2165">
        <f t="shared" si="180"/>
        <v>2015</v>
      </c>
    </row>
    <row r="2166" spans="1:21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76"/>
        <v>103</v>
      </c>
      <c r="P2166">
        <f t="shared" si="177"/>
        <v>68.012</v>
      </c>
      <c r="Q2166" s="12" t="s">
        <v>8323</v>
      </c>
      <c r="R2166" t="s">
        <v>8324</v>
      </c>
      <c r="S2166" s="10">
        <f t="shared" si="178"/>
        <v>42515.71775462963</v>
      </c>
      <c r="T2166" s="9">
        <f t="shared" si="179"/>
        <v>42546.165972222225</v>
      </c>
      <c r="U2166">
        <f t="shared" si="180"/>
        <v>2016</v>
      </c>
    </row>
    <row r="2167" spans="1:21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76"/>
        <v>139</v>
      </c>
      <c r="P2167">
        <f t="shared" si="177"/>
        <v>29.623899999999999</v>
      </c>
      <c r="Q2167" s="12" t="s">
        <v>8323</v>
      </c>
      <c r="R2167" t="s">
        <v>8324</v>
      </c>
      <c r="S2167" s="10">
        <f t="shared" si="178"/>
        <v>42438.667071759264</v>
      </c>
      <c r="T2167" s="9">
        <f t="shared" si="179"/>
        <v>42468.625405092593</v>
      </c>
      <c r="U2167">
        <f t="shared" si="180"/>
        <v>2016</v>
      </c>
    </row>
    <row r="2168" spans="1:21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76"/>
        <v>147</v>
      </c>
      <c r="P2168">
        <f t="shared" si="177"/>
        <v>91.625</v>
      </c>
      <c r="Q2168" s="12" t="s">
        <v>8323</v>
      </c>
      <c r="R2168" t="s">
        <v>8324</v>
      </c>
      <c r="S2168" s="10">
        <f t="shared" si="178"/>
        <v>41933.838171296295</v>
      </c>
      <c r="T2168" s="9">
        <f t="shared" si="179"/>
        <v>41978.879837962959</v>
      </c>
      <c r="U2168">
        <f t="shared" si="180"/>
        <v>2014</v>
      </c>
    </row>
    <row r="2169" spans="1:21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76"/>
        <v>120</v>
      </c>
      <c r="P2169">
        <f t="shared" si="177"/>
        <v>22.5</v>
      </c>
      <c r="Q2169" s="12" t="s">
        <v>8323</v>
      </c>
      <c r="R2169" t="s">
        <v>8324</v>
      </c>
      <c r="S2169" s="10">
        <f t="shared" si="178"/>
        <v>41153.066400462965</v>
      </c>
      <c r="T2169" s="9">
        <f t="shared" si="179"/>
        <v>41167.066400462965</v>
      </c>
      <c r="U2169">
        <f t="shared" si="180"/>
        <v>2012</v>
      </c>
    </row>
    <row r="2170" spans="1:21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76"/>
        <v>122</v>
      </c>
      <c r="P2170">
        <f t="shared" si="177"/>
        <v>64.366699999999994</v>
      </c>
      <c r="Q2170" s="12" t="s">
        <v>8323</v>
      </c>
      <c r="R2170" t="s">
        <v>8324</v>
      </c>
      <c r="S2170" s="10">
        <f t="shared" si="178"/>
        <v>42745.600243055553</v>
      </c>
      <c r="T2170" s="9">
        <f t="shared" si="179"/>
        <v>42776.208333333328</v>
      </c>
      <c r="U2170">
        <f t="shared" si="180"/>
        <v>2017</v>
      </c>
    </row>
    <row r="2171" spans="1:21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76"/>
        <v>100</v>
      </c>
      <c r="P2171">
        <f t="shared" si="177"/>
        <v>21.857099999999999</v>
      </c>
      <c r="Q2171" s="12" t="s">
        <v>8323</v>
      </c>
      <c r="R2171" t="s">
        <v>8324</v>
      </c>
      <c r="S2171" s="10">
        <f t="shared" si="178"/>
        <v>42793.700821759259</v>
      </c>
      <c r="T2171" s="9">
        <f t="shared" si="179"/>
        <v>42796.700821759259</v>
      </c>
      <c r="U2171">
        <f t="shared" si="180"/>
        <v>2017</v>
      </c>
    </row>
    <row r="2172" spans="1:21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76"/>
        <v>181</v>
      </c>
      <c r="P2172">
        <f t="shared" si="177"/>
        <v>33.315800000000003</v>
      </c>
      <c r="Q2172" s="12" t="s">
        <v>8323</v>
      </c>
      <c r="R2172" t="s">
        <v>8324</v>
      </c>
      <c r="S2172" s="10">
        <f t="shared" si="178"/>
        <v>42198.750254629631</v>
      </c>
      <c r="T2172" s="9">
        <f t="shared" si="179"/>
        <v>42238.750254629631</v>
      </c>
      <c r="U2172">
        <f t="shared" si="180"/>
        <v>2015</v>
      </c>
    </row>
    <row r="2173" spans="1:21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76"/>
        <v>106</v>
      </c>
      <c r="P2173">
        <f t="shared" si="177"/>
        <v>90.276600000000002</v>
      </c>
      <c r="Q2173" s="12" t="s">
        <v>8323</v>
      </c>
      <c r="R2173" t="s">
        <v>8324</v>
      </c>
      <c r="S2173" s="10">
        <f t="shared" si="178"/>
        <v>42141.95711805555</v>
      </c>
      <c r="T2173" s="9">
        <f t="shared" si="179"/>
        <v>42177.208333333328</v>
      </c>
      <c r="U2173">
        <f t="shared" si="180"/>
        <v>2015</v>
      </c>
    </row>
    <row r="2174" spans="1:21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76"/>
        <v>100</v>
      </c>
      <c r="P2174">
        <f t="shared" si="177"/>
        <v>76.923100000000005</v>
      </c>
      <c r="Q2174" s="12" t="s">
        <v>8323</v>
      </c>
      <c r="R2174" t="s">
        <v>8324</v>
      </c>
      <c r="S2174" s="10">
        <f t="shared" si="178"/>
        <v>42082.580092592587</v>
      </c>
      <c r="T2174" s="9">
        <f t="shared" si="179"/>
        <v>42112.580092592587</v>
      </c>
      <c r="U2174">
        <f t="shared" si="180"/>
        <v>2015</v>
      </c>
    </row>
    <row r="2175" spans="1:21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76"/>
        <v>127</v>
      </c>
      <c r="P2175">
        <f t="shared" si="177"/>
        <v>59.2333</v>
      </c>
      <c r="Q2175" s="12" t="s">
        <v>8323</v>
      </c>
      <c r="R2175" t="s">
        <v>8324</v>
      </c>
      <c r="S2175" s="10">
        <f t="shared" si="178"/>
        <v>41495.692627314813</v>
      </c>
      <c r="T2175" s="9">
        <f t="shared" si="179"/>
        <v>41527.165972222225</v>
      </c>
      <c r="U2175">
        <f t="shared" si="180"/>
        <v>2013</v>
      </c>
    </row>
    <row r="2176" spans="1:21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76"/>
        <v>103</v>
      </c>
      <c r="P2176">
        <f t="shared" si="177"/>
        <v>65.381</v>
      </c>
      <c r="Q2176" s="12" t="s">
        <v>8323</v>
      </c>
      <c r="R2176" t="s">
        <v>8324</v>
      </c>
      <c r="S2176" s="10">
        <f t="shared" si="178"/>
        <v>42465.542905092589</v>
      </c>
      <c r="T2176" s="9">
        <f t="shared" si="179"/>
        <v>42495.542905092589</v>
      </c>
      <c r="U2176">
        <f t="shared" si="180"/>
        <v>2016</v>
      </c>
    </row>
    <row r="2177" spans="1:21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76"/>
        <v>250</v>
      </c>
      <c r="P2177">
        <f t="shared" si="177"/>
        <v>67.307699999999997</v>
      </c>
      <c r="Q2177" s="12" t="s">
        <v>8323</v>
      </c>
      <c r="R2177" t="s">
        <v>8324</v>
      </c>
      <c r="S2177" s="10">
        <f t="shared" si="178"/>
        <v>42565.009097222224</v>
      </c>
      <c r="T2177" s="9">
        <f t="shared" si="179"/>
        <v>42572.009097222224</v>
      </c>
      <c r="U2177">
        <f t="shared" si="180"/>
        <v>2016</v>
      </c>
    </row>
    <row r="2178" spans="1:21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76"/>
        <v>126</v>
      </c>
      <c r="P2178">
        <f t="shared" si="177"/>
        <v>88.746499999999997</v>
      </c>
      <c r="Q2178" s="12" t="s">
        <v>8323</v>
      </c>
      <c r="R2178" t="s">
        <v>8324</v>
      </c>
      <c r="S2178" s="10">
        <f t="shared" si="178"/>
        <v>42096.633206018523</v>
      </c>
      <c r="T2178" s="9">
        <f t="shared" si="179"/>
        <v>42126.633206018523</v>
      </c>
      <c r="U2178">
        <f t="shared" si="180"/>
        <v>2015</v>
      </c>
    </row>
    <row r="2179" spans="1:21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81">ROUND(E2179/D2179*100,0)</f>
        <v>100</v>
      </c>
      <c r="P2179">
        <f t="shared" ref="P2179:P2242" si="182">IFERROR(ROUND(E2179/L2179,4),"no backers")</f>
        <v>65.868399999999994</v>
      </c>
      <c r="Q2179" s="12" t="s">
        <v>8323</v>
      </c>
      <c r="R2179" t="s">
        <v>8324</v>
      </c>
      <c r="S2179" s="10">
        <f t="shared" ref="S2179:S2242" si="183">(((J2179/60)/60)/24)+DATE(1970,1,1)</f>
        <v>42502.250775462962</v>
      </c>
      <c r="T2179" s="9">
        <f t="shared" ref="T2179:T2242" si="184">(((I2179/60)/60)/24)+DATE(1970,1,1)</f>
        <v>42527.250775462962</v>
      </c>
      <c r="U2179">
        <f t="shared" ref="U2179:U2242" si="185">YEAR(S2179)</f>
        <v>2016</v>
      </c>
    </row>
    <row r="2180" spans="1:21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81"/>
        <v>139</v>
      </c>
      <c r="P2180">
        <f t="shared" si="182"/>
        <v>40.349200000000003</v>
      </c>
      <c r="Q2180" s="12" t="s">
        <v>8323</v>
      </c>
      <c r="R2180" t="s">
        <v>8324</v>
      </c>
      <c r="S2180" s="10">
        <f t="shared" si="183"/>
        <v>42723.63653935185</v>
      </c>
      <c r="T2180" s="9">
        <f t="shared" si="184"/>
        <v>42753.63653935185</v>
      </c>
      <c r="U2180">
        <f t="shared" si="185"/>
        <v>2016</v>
      </c>
    </row>
    <row r="2181" spans="1:21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81"/>
        <v>161</v>
      </c>
      <c r="P2181">
        <f t="shared" si="182"/>
        <v>76.857100000000003</v>
      </c>
      <c r="Q2181" s="12" t="s">
        <v>8323</v>
      </c>
      <c r="R2181" t="s">
        <v>8324</v>
      </c>
      <c r="S2181" s="10">
        <f t="shared" si="183"/>
        <v>42075.171203703707</v>
      </c>
      <c r="T2181" s="9">
        <f t="shared" si="184"/>
        <v>42105.171203703707</v>
      </c>
      <c r="U2181">
        <f t="shared" si="185"/>
        <v>2015</v>
      </c>
    </row>
    <row r="2182" spans="1:21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81"/>
        <v>107</v>
      </c>
      <c r="P2182">
        <f t="shared" si="182"/>
        <v>68.707800000000006</v>
      </c>
      <c r="Q2182" s="12" t="s">
        <v>8323</v>
      </c>
      <c r="R2182" t="s">
        <v>8324</v>
      </c>
      <c r="S2182" s="10">
        <f t="shared" si="183"/>
        <v>42279.669768518521</v>
      </c>
      <c r="T2182" s="9">
        <f t="shared" si="184"/>
        <v>42321.711435185185</v>
      </c>
      <c r="U2182">
        <f t="shared" si="185"/>
        <v>2015</v>
      </c>
    </row>
    <row r="2183" spans="1:21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81"/>
        <v>153</v>
      </c>
      <c r="P2183">
        <f t="shared" si="182"/>
        <v>57.773600000000002</v>
      </c>
      <c r="Q2183" s="12" t="s">
        <v>8331</v>
      </c>
      <c r="R2183" t="s">
        <v>8349</v>
      </c>
      <c r="S2183" s="10">
        <f t="shared" si="183"/>
        <v>42773.005243055552</v>
      </c>
      <c r="T2183" s="9">
        <f t="shared" si="184"/>
        <v>42787.005243055552</v>
      </c>
      <c r="U2183">
        <f t="shared" si="185"/>
        <v>2017</v>
      </c>
    </row>
    <row r="2184" spans="1:21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81"/>
        <v>524</v>
      </c>
      <c r="P2184">
        <f t="shared" si="182"/>
        <v>44.171300000000002</v>
      </c>
      <c r="Q2184" s="12" t="s">
        <v>8331</v>
      </c>
      <c r="R2184" t="s">
        <v>8349</v>
      </c>
      <c r="S2184" s="10">
        <f t="shared" si="183"/>
        <v>41879.900752314818</v>
      </c>
      <c r="T2184" s="9">
        <f t="shared" si="184"/>
        <v>41914.900752314818</v>
      </c>
      <c r="U2184">
        <f t="shared" si="185"/>
        <v>2014</v>
      </c>
    </row>
    <row r="2185" spans="1:21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81"/>
        <v>489</v>
      </c>
      <c r="P2185">
        <f t="shared" si="182"/>
        <v>31.566299999999998</v>
      </c>
      <c r="Q2185" s="12" t="s">
        <v>8331</v>
      </c>
      <c r="R2185" t="s">
        <v>8349</v>
      </c>
      <c r="S2185" s="10">
        <f t="shared" si="183"/>
        <v>42745.365474537044</v>
      </c>
      <c r="T2185" s="9">
        <f t="shared" si="184"/>
        <v>42775.208333333328</v>
      </c>
      <c r="U2185">
        <f t="shared" si="185"/>
        <v>2017</v>
      </c>
    </row>
    <row r="2186" spans="1:21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81"/>
        <v>285</v>
      </c>
      <c r="P2186">
        <f t="shared" si="182"/>
        <v>107.04510000000001</v>
      </c>
      <c r="Q2186" s="12" t="s">
        <v>8331</v>
      </c>
      <c r="R2186" t="s">
        <v>8349</v>
      </c>
      <c r="S2186" s="10">
        <f t="shared" si="183"/>
        <v>42380.690289351856</v>
      </c>
      <c r="T2186" s="9">
        <f t="shared" si="184"/>
        <v>42394.666666666672</v>
      </c>
      <c r="U2186">
        <f t="shared" si="185"/>
        <v>2016</v>
      </c>
    </row>
    <row r="2187" spans="1:21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81"/>
        <v>1857</v>
      </c>
      <c r="P2187">
        <f t="shared" si="182"/>
        <v>149.03450000000001</v>
      </c>
      <c r="Q2187" s="12" t="s">
        <v>8331</v>
      </c>
      <c r="R2187" t="s">
        <v>8349</v>
      </c>
      <c r="S2187" s="10">
        <f t="shared" si="183"/>
        <v>41319.349988425929</v>
      </c>
      <c r="T2187" s="9">
        <f t="shared" si="184"/>
        <v>41359.349988425929</v>
      </c>
      <c r="U2187">
        <f t="shared" si="185"/>
        <v>2013</v>
      </c>
    </row>
    <row r="2188" spans="1:21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81"/>
        <v>110</v>
      </c>
      <c r="P2188">
        <f t="shared" si="182"/>
        <v>55.956600000000002</v>
      </c>
      <c r="Q2188" s="12" t="s">
        <v>8331</v>
      </c>
      <c r="R2188" t="s">
        <v>8349</v>
      </c>
      <c r="S2188" s="10">
        <f t="shared" si="183"/>
        <v>42583.615081018521</v>
      </c>
      <c r="T2188" s="9">
        <f t="shared" si="184"/>
        <v>42620.083333333328</v>
      </c>
      <c r="U2188">
        <f t="shared" si="185"/>
        <v>2016</v>
      </c>
    </row>
    <row r="2189" spans="1:21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81"/>
        <v>1015</v>
      </c>
      <c r="P2189">
        <f t="shared" si="182"/>
        <v>56.970399999999998</v>
      </c>
      <c r="Q2189" s="12" t="s">
        <v>8331</v>
      </c>
      <c r="R2189" t="s">
        <v>8349</v>
      </c>
      <c r="S2189" s="10">
        <f t="shared" si="183"/>
        <v>42068.209097222221</v>
      </c>
      <c r="T2189" s="9">
        <f t="shared" si="184"/>
        <v>42097.165972222225</v>
      </c>
      <c r="U2189">
        <f t="shared" si="185"/>
        <v>2015</v>
      </c>
    </row>
    <row r="2190" spans="1:21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81"/>
        <v>412</v>
      </c>
      <c r="P2190">
        <f t="shared" si="182"/>
        <v>44.056399999999996</v>
      </c>
      <c r="Q2190" s="12" t="s">
        <v>8331</v>
      </c>
      <c r="R2190" t="s">
        <v>8349</v>
      </c>
      <c r="S2190" s="10">
        <f t="shared" si="183"/>
        <v>42633.586122685185</v>
      </c>
      <c r="T2190" s="9">
        <f t="shared" si="184"/>
        <v>42668.708333333328</v>
      </c>
      <c r="U2190">
        <f t="shared" si="185"/>
        <v>2016</v>
      </c>
    </row>
    <row r="2191" spans="1:21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81"/>
        <v>503</v>
      </c>
      <c r="P2191">
        <f t="shared" si="182"/>
        <v>68.625</v>
      </c>
      <c r="Q2191" s="12" t="s">
        <v>8331</v>
      </c>
      <c r="R2191" t="s">
        <v>8349</v>
      </c>
      <c r="S2191" s="10">
        <f t="shared" si="183"/>
        <v>42467.788194444445</v>
      </c>
      <c r="T2191" s="9">
        <f t="shared" si="184"/>
        <v>42481.916666666672</v>
      </c>
      <c r="U2191">
        <f t="shared" si="185"/>
        <v>2016</v>
      </c>
    </row>
    <row r="2192" spans="1:21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81"/>
        <v>185</v>
      </c>
      <c r="P2192">
        <f t="shared" si="182"/>
        <v>65.318399999999997</v>
      </c>
      <c r="Q2192" s="12" t="s">
        <v>8331</v>
      </c>
      <c r="R2192" t="s">
        <v>8349</v>
      </c>
      <c r="S2192" s="10">
        <f t="shared" si="183"/>
        <v>42417.625046296293</v>
      </c>
      <c r="T2192" s="9">
        <f t="shared" si="184"/>
        <v>42452.290972222225</v>
      </c>
      <c r="U2192">
        <f t="shared" si="185"/>
        <v>2016</v>
      </c>
    </row>
    <row r="2193" spans="1:21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81"/>
        <v>120</v>
      </c>
      <c r="P2193">
        <f t="shared" si="182"/>
        <v>35.92</v>
      </c>
      <c r="Q2193" s="12" t="s">
        <v>8331</v>
      </c>
      <c r="R2193" t="s">
        <v>8349</v>
      </c>
      <c r="S2193" s="10">
        <f t="shared" si="183"/>
        <v>42768.833645833336</v>
      </c>
      <c r="T2193" s="9">
        <f t="shared" si="184"/>
        <v>42780.833645833336</v>
      </c>
      <c r="U2193">
        <f t="shared" si="185"/>
        <v>2017</v>
      </c>
    </row>
    <row r="2194" spans="1:21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81"/>
        <v>1081</v>
      </c>
      <c r="P2194">
        <f t="shared" si="182"/>
        <v>40.070700000000002</v>
      </c>
      <c r="Q2194" s="12" t="s">
        <v>8331</v>
      </c>
      <c r="R2194" t="s">
        <v>8349</v>
      </c>
      <c r="S2194" s="10">
        <f t="shared" si="183"/>
        <v>42691.8512037037</v>
      </c>
      <c r="T2194" s="9">
        <f t="shared" si="184"/>
        <v>42719.958333333328</v>
      </c>
      <c r="U2194">
        <f t="shared" si="185"/>
        <v>2016</v>
      </c>
    </row>
    <row r="2195" spans="1:21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81"/>
        <v>452</v>
      </c>
      <c r="P2195">
        <f t="shared" si="182"/>
        <v>75.6477</v>
      </c>
      <c r="Q2195" s="12" t="s">
        <v>8331</v>
      </c>
      <c r="R2195" t="s">
        <v>8349</v>
      </c>
      <c r="S2195" s="10">
        <f t="shared" si="183"/>
        <v>42664.405925925923</v>
      </c>
      <c r="T2195" s="9">
        <f t="shared" si="184"/>
        <v>42695.207638888889</v>
      </c>
      <c r="U2195">
        <f t="shared" si="185"/>
        <v>2016</v>
      </c>
    </row>
    <row r="2196" spans="1:21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81"/>
        <v>537</v>
      </c>
      <c r="P2196">
        <f t="shared" si="182"/>
        <v>61.203899999999997</v>
      </c>
      <c r="Q2196" s="12" t="s">
        <v>8331</v>
      </c>
      <c r="R2196" t="s">
        <v>8349</v>
      </c>
      <c r="S2196" s="10">
        <f t="shared" si="183"/>
        <v>42425.757986111115</v>
      </c>
      <c r="T2196" s="9">
        <f t="shared" si="184"/>
        <v>42455.716319444444</v>
      </c>
      <c r="U2196">
        <f t="shared" si="185"/>
        <v>2016</v>
      </c>
    </row>
    <row r="2197" spans="1:21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81"/>
        <v>120</v>
      </c>
      <c r="P2197">
        <f t="shared" si="182"/>
        <v>48.130400000000002</v>
      </c>
      <c r="Q2197" s="12" t="s">
        <v>8331</v>
      </c>
      <c r="R2197" t="s">
        <v>8349</v>
      </c>
      <c r="S2197" s="10">
        <f t="shared" si="183"/>
        <v>42197.771990740745</v>
      </c>
      <c r="T2197" s="9">
        <f t="shared" si="184"/>
        <v>42227.771990740745</v>
      </c>
      <c r="U2197">
        <f t="shared" si="185"/>
        <v>2015</v>
      </c>
    </row>
    <row r="2198" spans="1:21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81"/>
        <v>114</v>
      </c>
      <c r="P2198">
        <f t="shared" si="182"/>
        <v>68.106800000000007</v>
      </c>
      <c r="Q2198" s="12" t="s">
        <v>8331</v>
      </c>
      <c r="R2198" t="s">
        <v>8349</v>
      </c>
      <c r="S2198" s="10">
        <f t="shared" si="183"/>
        <v>42675.487291666665</v>
      </c>
      <c r="T2198" s="9">
        <f t="shared" si="184"/>
        <v>42706.291666666672</v>
      </c>
      <c r="U2198">
        <f t="shared" si="185"/>
        <v>2016</v>
      </c>
    </row>
    <row r="2199" spans="1:21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81"/>
        <v>951</v>
      </c>
      <c r="P2199">
        <f t="shared" si="182"/>
        <v>65.891300000000001</v>
      </c>
      <c r="Q2199" s="12" t="s">
        <v>8331</v>
      </c>
      <c r="R2199" t="s">
        <v>8349</v>
      </c>
      <c r="S2199" s="10">
        <f t="shared" si="183"/>
        <v>42033.584016203706</v>
      </c>
      <c r="T2199" s="9">
        <f t="shared" si="184"/>
        <v>42063.584016203706</v>
      </c>
      <c r="U2199">
        <f t="shared" si="185"/>
        <v>2015</v>
      </c>
    </row>
    <row r="2200" spans="1:21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81"/>
        <v>133</v>
      </c>
      <c r="P2200">
        <f t="shared" si="182"/>
        <v>81.654399999999995</v>
      </c>
      <c r="Q2200" s="12" t="s">
        <v>8331</v>
      </c>
      <c r="R2200" t="s">
        <v>8349</v>
      </c>
      <c r="S2200" s="10">
        <f t="shared" si="183"/>
        <v>42292.513888888891</v>
      </c>
      <c r="T2200" s="9">
        <f t="shared" si="184"/>
        <v>42322.555555555555</v>
      </c>
      <c r="U2200">
        <f t="shared" si="185"/>
        <v>2015</v>
      </c>
    </row>
    <row r="2201" spans="1:21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81"/>
        <v>147</v>
      </c>
      <c r="P2201">
        <f t="shared" si="182"/>
        <v>52.7012</v>
      </c>
      <c r="Q2201" s="12" t="s">
        <v>8331</v>
      </c>
      <c r="R2201" t="s">
        <v>8349</v>
      </c>
      <c r="S2201" s="10">
        <f t="shared" si="183"/>
        <v>42262.416643518518</v>
      </c>
      <c r="T2201" s="9">
        <f t="shared" si="184"/>
        <v>42292.416643518518</v>
      </c>
      <c r="U2201">
        <f t="shared" si="185"/>
        <v>2015</v>
      </c>
    </row>
    <row r="2202" spans="1:21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81"/>
        <v>542</v>
      </c>
      <c r="P2202">
        <f t="shared" si="182"/>
        <v>41.228099999999998</v>
      </c>
      <c r="Q2202" s="12" t="s">
        <v>8331</v>
      </c>
      <c r="R2202" t="s">
        <v>8349</v>
      </c>
      <c r="S2202" s="10">
        <f t="shared" si="183"/>
        <v>42163.625787037032</v>
      </c>
      <c r="T2202" s="9">
        <f t="shared" si="184"/>
        <v>42191.125</v>
      </c>
      <c r="U2202">
        <f t="shared" si="185"/>
        <v>2015</v>
      </c>
    </row>
    <row r="2203" spans="1:21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81"/>
        <v>383</v>
      </c>
      <c r="P2203">
        <f t="shared" si="182"/>
        <v>15.035399999999999</v>
      </c>
      <c r="Q2203" s="12" t="s">
        <v>8323</v>
      </c>
      <c r="R2203" t="s">
        <v>8328</v>
      </c>
      <c r="S2203" s="10">
        <f t="shared" si="183"/>
        <v>41276.846817129634</v>
      </c>
      <c r="T2203" s="9">
        <f t="shared" si="184"/>
        <v>41290.846817129634</v>
      </c>
      <c r="U2203">
        <f t="shared" si="185"/>
        <v>2013</v>
      </c>
    </row>
    <row r="2204" spans="1:21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81"/>
        <v>704</v>
      </c>
      <c r="P2204">
        <f t="shared" si="182"/>
        <v>39.066899999999997</v>
      </c>
      <c r="Q2204" s="12" t="s">
        <v>8323</v>
      </c>
      <c r="R2204" t="s">
        <v>8328</v>
      </c>
      <c r="S2204" s="10">
        <f t="shared" si="183"/>
        <v>41184.849166666667</v>
      </c>
      <c r="T2204" s="9">
        <f t="shared" si="184"/>
        <v>41214.849166666667</v>
      </c>
      <c r="U2204">
        <f t="shared" si="185"/>
        <v>2012</v>
      </c>
    </row>
    <row r="2205" spans="1:21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81"/>
        <v>110</v>
      </c>
      <c r="P2205">
        <f t="shared" si="182"/>
        <v>43.82</v>
      </c>
      <c r="Q2205" s="12" t="s">
        <v>8323</v>
      </c>
      <c r="R2205" t="s">
        <v>8328</v>
      </c>
      <c r="S2205" s="10">
        <f t="shared" si="183"/>
        <v>42241.85974537037</v>
      </c>
      <c r="T2205" s="9">
        <f t="shared" si="184"/>
        <v>42271.85974537037</v>
      </c>
      <c r="U2205">
        <f t="shared" si="185"/>
        <v>2015</v>
      </c>
    </row>
    <row r="2206" spans="1:21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81"/>
        <v>133</v>
      </c>
      <c r="P2206">
        <f t="shared" si="182"/>
        <v>27.301400000000001</v>
      </c>
      <c r="Q2206" s="12" t="s">
        <v>8323</v>
      </c>
      <c r="R2206" t="s">
        <v>8328</v>
      </c>
      <c r="S2206" s="10">
        <f t="shared" si="183"/>
        <v>41312.311562499999</v>
      </c>
      <c r="T2206" s="9">
        <f t="shared" si="184"/>
        <v>41342.311562499999</v>
      </c>
      <c r="U2206">
        <f t="shared" si="185"/>
        <v>2013</v>
      </c>
    </row>
    <row r="2207" spans="1:21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81"/>
        <v>152</v>
      </c>
      <c r="P2207">
        <f t="shared" si="182"/>
        <v>42.222200000000001</v>
      </c>
      <c r="Q2207" s="12" t="s">
        <v>8323</v>
      </c>
      <c r="R2207" t="s">
        <v>8328</v>
      </c>
      <c r="S2207" s="10">
        <f t="shared" si="183"/>
        <v>41031.82163194444</v>
      </c>
      <c r="T2207" s="9">
        <f t="shared" si="184"/>
        <v>41061.82163194444</v>
      </c>
      <c r="U2207">
        <f t="shared" si="185"/>
        <v>2012</v>
      </c>
    </row>
    <row r="2208" spans="1:21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81"/>
        <v>103</v>
      </c>
      <c r="P2208">
        <f t="shared" si="182"/>
        <v>33.235300000000002</v>
      </c>
      <c r="Q2208" s="12" t="s">
        <v>8323</v>
      </c>
      <c r="R2208" t="s">
        <v>8328</v>
      </c>
      <c r="S2208" s="10">
        <f t="shared" si="183"/>
        <v>40997.257222222222</v>
      </c>
      <c r="T2208" s="9">
        <f t="shared" si="184"/>
        <v>41015.257222222222</v>
      </c>
      <c r="U2208">
        <f t="shared" si="185"/>
        <v>2012</v>
      </c>
    </row>
    <row r="2209" spans="1:21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81"/>
        <v>100</v>
      </c>
      <c r="P2209">
        <f t="shared" si="182"/>
        <v>285.71429999999998</v>
      </c>
      <c r="Q2209" s="12" t="s">
        <v>8323</v>
      </c>
      <c r="R2209" t="s">
        <v>8328</v>
      </c>
      <c r="S2209" s="10">
        <f t="shared" si="183"/>
        <v>41564.194131944445</v>
      </c>
      <c r="T2209" s="9">
        <f t="shared" si="184"/>
        <v>41594.235798611109</v>
      </c>
      <c r="U2209">
        <f t="shared" si="185"/>
        <v>2013</v>
      </c>
    </row>
    <row r="2210" spans="1:21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81"/>
        <v>102</v>
      </c>
      <c r="P2210">
        <f t="shared" si="182"/>
        <v>42.333300000000001</v>
      </c>
      <c r="Q2210" s="12" t="s">
        <v>8323</v>
      </c>
      <c r="R2210" t="s">
        <v>8328</v>
      </c>
      <c r="S2210" s="10">
        <f t="shared" si="183"/>
        <v>40946.882245370369</v>
      </c>
      <c r="T2210" s="9">
        <f t="shared" si="184"/>
        <v>41006.166666666664</v>
      </c>
      <c r="U2210">
        <f t="shared" si="185"/>
        <v>2012</v>
      </c>
    </row>
    <row r="2211" spans="1:21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81"/>
        <v>151</v>
      </c>
      <c r="P2211">
        <f t="shared" si="182"/>
        <v>50.2667</v>
      </c>
      <c r="Q2211" s="12" t="s">
        <v>8323</v>
      </c>
      <c r="R2211" t="s">
        <v>8328</v>
      </c>
      <c r="S2211" s="10">
        <f t="shared" si="183"/>
        <v>41732.479675925926</v>
      </c>
      <c r="T2211" s="9">
        <f t="shared" si="184"/>
        <v>41743.958333333336</v>
      </c>
      <c r="U2211">
        <f t="shared" si="185"/>
        <v>2014</v>
      </c>
    </row>
    <row r="2212" spans="1:21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81"/>
        <v>111</v>
      </c>
      <c r="P2212">
        <f t="shared" si="182"/>
        <v>61.902799999999999</v>
      </c>
      <c r="Q2212" s="12" t="s">
        <v>8323</v>
      </c>
      <c r="R2212" t="s">
        <v>8328</v>
      </c>
      <c r="S2212" s="10">
        <f t="shared" si="183"/>
        <v>40956.066087962965</v>
      </c>
      <c r="T2212" s="9">
        <f t="shared" si="184"/>
        <v>41013.73333333333</v>
      </c>
      <c r="U2212">
        <f t="shared" si="185"/>
        <v>2012</v>
      </c>
    </row>
    <row r="2213" spans="1:21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81"/>
        <v>196</v>
      </c>
      <c r="P2213">
        <f t="shared" si="182"/>
        <v>40.75</v>
      </c>
      <c r="Q2213" s="12" t="s">
        <v>8323</v>
      </c>
      <c r="R2213" t="s">
        <v>8328</v>
      </c>
      <c r="S2213" s="10">
        <f t="shared" si="183"/>
        <v>41716.785011574073</v>
      </c>
      <c r="T2213" s="9">
        <f t="shared" si="184"/>
        <v>41739.290972222225</v>
      </c>
      <c r="U2213">
        <f t="shared" si="185"/>
        <v>2014</v>
      </c>
    </row>
    <row r="2214" spans="1:21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81"/>
        <v>114</v>
      </c>
      <c r="P2214">
        <f t="shared" si="182"/>
        <v>55.796700000000001</v>
      </c>
      <c r="Q2214" s="12" t="s">
        <v>8323</v>
      </c>
      <c r="R2214" t="s">
        <v>8328</v>
      </c>
      <c r="S2214" s="10">
        <f t="shared" si="183"/>
        <v>41548.747418981482</v>
      </c>
      <c r="T2214" s="9">
        <f t="shared" si="184"/>
        <v>41582.041666666664</v>
      </c>
      <c r="U2214">
        <f t="shared" si="185"/>
        <v>2013</v>
      </c>
    </row>
    <row r="2215" spans="1:21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81"/>
        <v>200</v>
      </c>
      <c r="P2215">
        <f t="shared" si="182"/>
        <v>10</v>
      </c>
      <c r="Q2215" s="12" t="s">
        <v>8323</v>
      </c>
      <c r="R2215" t="s">
        <v>8328</v>
      </c>
      <c r="S2215" s="10">
        <f t="shared" si="183"/>
        <v>42109.826145833329</v>
      </c>
      <c r="T2215" s="9">
        <f t="shared" si="184"/>
        <v>42139.826145833329</v>
      </c>
      <c r="U2215">
        <f t="shared" si="185"/>
        <v>2015</v>
      </c>
    </row>
    <row r="2216" spans="1:21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81"/>
        <v>293</v>
      </c>
      <c r="P2216">
        <f t="shared" si="182"/>
        <v>73.125399999999999</v>
      </c>
      <c r="Q2216" s="12" t="s">
        <v>8323</v>
      </c>
      <c r="R2216" t="s">
        <v>8328</v>
      </c>
      <c r="S2216" s="10">
        <f t="shared" si="183"/>
        <v>41646.792222222226</v>
      </c>
      <c r="T2216" s="9">
        <f t="shared" si="184"/>
        <v>41676.792222222226</v>
      </c>
      <c r="U2216">
        <f t="shared" si="185"/>
        <v>2014</v>
      </c>
    </row>
    <row r="2217" spans="1:21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81"/>
        <v>156</v>
      </c>
      <c r="P2217">
        <f t="shared" si="182"/>
        <v>26.060600000000001</v>
      </c>
      <c r="Q2217" s="12" t="s">
        <v>8323</v>
      </c>
      <c r="R2217" t="s">
        <v>8328</v>
      </c>
      <c r="S2217" s="10">
        <f t="shared" si="183"/>
        <v>40958.717268518521</v>
      </c>
      <c r="T2217" s="9">
        <f t="shared" si="184"/>
        <v>40981.290972222225</v>
      </c>
      <c r="U2217">
        <f t="shared" si="185"/>
        <v>2012</v>
      </c>
    </row>
    <row r="2218" spans="1:21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81"/>
        <v>106</v>
      </c>
      <c r="P2218">
        <f t="shared" si="182"/>
        <v>22.642900000000001</v>
      </c>
      <c r="Q2218" s="12" t="s">
        <v>8323</v>
      </c>
      <c r="R2218" t="s">
        <v>8328</v>
      </c>
      <c r="S2218" s="10">
        <f t="shared" si="183"/>
        <v>42194.751678240747</v>
      </c>
      <c r="T2218" s="9">
        <f t="shared" si="184"/>
        <v>42208.751678240747</v>
      </c>
      <c r="U2218">
        <f t="shared" si="185"/>
        <v>2015</v>
      </c>
    </row>
    <row r="2219" spans="1:21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81"/>
        <v>101</v>
      </c>
      <c r="P2219">
        <f t="shared" si="182"/>
        <v>47.222200000000001</v>
      </c>
      <c r="Q2219" s="12" t="s">
        <v>8323</v>
      </c>
      <c r="R2219" t="s">
        <v>8328</v>
      </c>
      <c r="S2219" s="10">
        <f t="shared" si="183"/>
        <v>42299.776770833334</v>
      </c>
      <c r="T2219" s="9">
        <f t="shared" si="184"/>
        <v>42310.333333333328</v>
      </c>
      <c r="U2219">
        <f t="shared" si="185"/>
        <v>2015</v>
      </c>
    </row>
    <row r="2220" spans="1:21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81"/>
        <v>123</v>
      </c>
      <c r="P2220">
        <f t="shared" si="182"/>
        <v>32.3245</v>
      </c>
      <c r="Q2220" s="12" t="s">
        <v>8323</v>
      </c>
      <c r="R2220" t="s">
        <v>8328</v>
      </c>
      <c r="S2220" s="10">
        <f t="shared" si="183"/>
        <v>41127.812303240738</v>
      </c>
      <c r="T2220" s="9">
        <f t="shared" si="184"/>
        <v>41150</v>
      </c>
      <c r="U2220">
        <f t="shared" si="185"/>
        <v>2012</v>
      </c>
    </row>
    <row r="2221" spans="1:21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81"/>
        <v>102</v>
      </c>
      <c r="P2221">
        <f t="shared" si="182"/>
        <v>53.421100000000003</v>
      </c>
      <c r="Q2221" s="12" t="s">
        <v>8323</v>
      </c>
      <c r="R2221" t="s">
        <v>8328</v>
      </c>
      <c r="S2221" s="10">
        <f t="shared" si="183"/>
        <v>42205.718888888892</v>
      </c>
      <c r="T2221" s="9">
        <f t="shared" si="184"/>
        <v>42235.718888888892</v>
      </c>
      <c r="U2221">
        <f t="shared" si="185"/>
        <v>2015</v>
      </c>
    </row>
    <row r="2222" spans="1:21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81"/>
        <v>101</v>
      </c>
      <c r="P2222">
        <f t="shared" si="182"/>
        <v>51.304299999999998</v>
      </c>
      <c r="Q2222" s="12" t="s">
        <v>8323</v>
      </c>
      <c r="R2222" t="s">
        <v>8328</v>
      </c>
      <c r="S2222" s="10">
        <f t="shared" si="183"/>
        <v>41452.060601851852</v>
      </c>
      <c r="T2222" s="9">
        <f t="shared" si="184"/>
        <v>41482.060601851852</v>
      </c>
      <c r="U2222">
        <f t="shared" si="185"/>
        <v>2013</v>
      </c>
    </row>
    <row r="2223" spans="1:21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81"/>
        <v>108</v>
      </c>
      <c r="P2223">
        <f t="shared" si="182"/>
        <v>37.197200000000002</v>
      </c>
      <c r="Q2223" s="12" t="s">
        <v>8331</v>
      </c>
      <c r="R2223" t="s">
        <v>8349</v>
      </c>
      <c r="S2223" s="10">
        <f t="shared" si="183"/>
        <v>42452.666770833333</v>
      </c>
      <c r="T2223" s="9">
        <f t="shared" si="184"/>
        <v>42483</v>
      </c>
      <c r="U2223">
        <f t="shared" si="185"/>
        <v>2016</v>
      </c>
    </row>
    <row r="2224" spans="1:21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81"/>
        <v>163</v>
      </c>
      <c r="P2224">
        <f t="shared" si="182"/>
        <v>27.1</v>
      </c>
      <c r="Q2224" s="12" t="s">
        <v>8331</v>
      </c>
      <c r="R2224" t="s">
        <v>8349</v>
      </c>
      <c r="S2224" s="10">
        <f t="shared" si="183"/>
        <v>40906.787581018521</v>
      </c>
      <c r="T2224" s="9">
        <f t="shared" si="184"/>
        <v>40936.787581018521</v>
      </c>
      <c r="U2224">
        <f t="shared" si="185"/>
        <v>2011</v>
      </c>
    </row>
    <row r="2225" spans="1:21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81"/>
        <v>106</v>
      </c>
      <c r="P2225">
        <f t="shared" si="182"/>
        <v>206.31</v>
      </c>
      <c r="Q2225" s="12" t="s">
        <v>8331</v>
      </c>
      <c r="R2225" t="s">
        <v>8349</v>
      </c>
      <c r="S2225" s="10">
        <f t="shared" si="183"/>
        <v>42152.640833333338</v>
      </c>
      <c r="T2225" s="9">
        <f t="shared" si="184"/>
        <v>42182.640833333338</v>
      </c>
      <c r="U2225">
        <f t="shared" si="185"/>
        <v>2015</v>
      </c>
    </row>
    <row r="2226" spans="1:21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81"/>
        <v>243</v>
      </c>
      <c r="P2226">
        <f t="shared" si="182"/>
        <v>82.145300000000006</v>
      </c>
      <c r="Q2226" s="12" t="s">
        <v>8331</v>
      </c>
      <c r="R2226" t="s">
        <v>8349</v>
      </c>
      <c r="S2226" s="10">
        <f t="shared" si="183"/>
        <v>42644.667534722219</v>
      </c>
      <c r="T2226" s="9">
        <f t="shared" si="184"/>
        <v>42672.791666666672</v>
      </c>
      <c r="U2226">
        <f t="shared" si="185"/>
        <v>2016</v>
      </c>
    </row>
    <row r="2227" spans="1:21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81"/>
        <v>945</v>
      </c>
      <c r="P2227">
        <f t="shared" si="182"/>
        <v>164.79650000000001</v>
      </c>
      <c r="Q2227" s="12" t="s">
        <v>8331</v>
      </c>
      <c r="R2227" t="s">
        <v>8349</v>
      </c>
      <c r="S2227" s="10">
        <f t="shared" si="183"/>
        <v>41873.79184027778</v>
      </c>
      <c r="T2227" s="9">
        <f t="shared" si="184"/>
        <v>41903.79184027778</v>
      </c>
      <c r="U2227">
        <f t="shared" si="185"/>
        <v>2014</v>
      </c>
    </row>
    <row r="2228" spans="1:21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81"/>
        <v>108</v>
      </c>
      <c r="P2228">
        <f t="shared" si="182"/>
        <v>60.820300000000003</v>
      </c>
      <c r="Q2228" s="12" t="s">
        <v>8331</v>
      </c>
      <c r="R2228" t="s">
        <v>8349</v>
      </c>
      <c r="S2228" s="10">
        <f t="shared" si="183"/>
        <v>42381.79886574074</v>
      </c>
      <c r="T2228" s="9">
        <f t="shared" si="184"/>
        <v>42412.207638888889</v>
      </c>
      <c r="U2228">
        <f t="shared" si="185"/>
        <v>2016</v>
      </c>
    </row>
    <row r="2229" spans="1:21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81"/>
        <v>157</v>
      </c>
      <c r="P2229">
        <f t="shared" si="182"/>
        <v>67.970100000000002</v>
      </c>
      <c r="Q2229" s="12" t="s">
        <v>8331</v>
      </c>
      <c r="R2229" t="s">
        <v>8349</v>
      </c>
      <c r="S2229" s="10">
        <f t="shared" si="183"/>
        <v>41561.807349537034</v>
      </c>
      <c r="T2229" s="9">
        <f t="shared" si="184"/>
        <v>41591.849016203705</v>
      </c>
      <c r="U2229">
        <f t="shared" si="185"/>
        <v>2013</v>
      </c>
    </row>
    <row r="2230" spans="1:21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81"/>
        <v>1174</v>
      </c>
      <c r="P2230">
        <f t="shared" si="182"/>
        <v>81.561800000000005</v>
      </c>
      <c r="Q2230" s="12" t="s">
        <v>8331</v>
      </c>
      <c r="R2230" t="s">
        <v>8349</v>
      </c>
      <c r="S2230" s="10">
        <f t="shared" si="183"/>
        <v>42202.278194444443</v>
      </c>
      <c r="T2230" s="9">
        <f t="shared" si="184"/>
        <v>42232.278194444443</v>
      </c>
      <c r="U2230">
        <f t="shared" si="185"/>
        <v>2015</v>
      </c>
    </row>
    <row r="2231" spans="1:21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81"/>
        <v>171</v>
      </c>
      <c r="P2231">
        <f t="shared" si="182"/>
        <v>25.4255</v>
      </c>
      <c r="Q2231" s="12" t="s">
        <v>8331</v>
      </c>
      <c r="R2231" t="s">
        <v>8349</v>
      </c>
      <c r="S2231" s="10">
        <f t="shared" si="183"/>
        <v>41484.664247685185</v>
      </c>
      <c r="T2231" s="9">
        <f t="shared" si="184"/>
        <v>41520.166666666664</v>
      </c>
      <c r="U2231">
        <f t="shared" si="185"/>
        <v>2013</v>
      </c>
    </row>
    <row r="2232" spans="1:21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81"/>
        <v>126</v>
      </c>
      <c r="P2232">
        <f t="shared" si="182"/>
        <v>21.498000000000001</v>
      </c>
      <c r="Q2232" s="12" t="s">
        <v>8331</v>
      </c>
      <c r="R2232" t="s">
        <v>8349</v>
      </c>
      <c r="S2232" s="10">
        <f t="shared" si="183"/>
        <v>41724.881099537037</v>
      </c>
      <c r="T2232" s="9">
        <f t="shared" si="184"/>
        <v>41754.881099537037</v>
      </c>
      <c r="U2232">
        <f t="shared" si="185"/>
        <v>2014</v>
      </c>
    </row>
    <row r="2233" spans="1:21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81"/>
        <v>1212</v>
      </c>
      <c r="P2233">
        <f t="shared" si="182"/>
        <v>27.226600000000001</v>
      </c>
      <c r="Q2233" s="12" t="s">
        <v>8331</v>
      </c>
      <c r="R2233" t="s">
        <v>8349</v>
      </c>
      <c r="S2233" s="10">
        <f t="shared" si="183"/>
        <v>41423.910891203705</v>
      </c>
      <c r="T2233" s="9">
        <f t="shared" si="184"/>
        <v>41450.208333333336</v>
      </c>
      <c r="U2233">
        <f t="shared" si="185"/>
        <v>2013</v>
      </c>
    </row>
    <row r="2234" spans="1:21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81"/>
        <v>496</v>
      </c>
      <c r="P2234">
        <f t="shared" si="182"/>
        <v>25.091100000000001</v>
      </c>
      <c r="Q2234" s="12" t="s">
        <v>8331</v>
      </c>
      <c r="R2234" t="s">
        <v>8349</v>
      </c>
      <c r="S2234" s="10">
        <f t="shared" si="183"/>
        <v>41806.794074074074</v>
      </c>
      <c r="T2234" s="9">
        <f t="shared" si="184"/>
        <v>41839.125</v>
      </c>
      <c r="U2234">
        <f t="shared" si="185"/>
        <v>2014</v>
      </c>
    </row>
    <row r="2235" spans="1:21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81"/>
        <v>332</v>
      </c>
      <c r="P2235">
        <f t="shared" si="182"/>
        <v>21.2302</v>
      </c>
      <c r="Q2235" s="12" t="s">
        <v>8331</v>
      </c>
      <c r="R2235" t="s">
        <v>8349</v>
      </c>
      <c r="S2235" s="10">
        <f t="shared" si="183"/>
        <v>42331.378923611104</v>
      </c>
      <c r="T2235" s="9">
        <f t="shared" si="184"/>
        <v>42352</v>
      </c>
      <c r="U2235">
        <f t="shared" si="185"/>
        <v>2015</v>
      </c>
    </row>
    <row r="2236" spans="1:21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81"/>
        <v>1165</v>
      </c>
      <c r="P2236">
        <f t="shared" si="182"/>
        <v>41.607100000000003</v>
      </c>
      <c r="Q2236" s="12" t="s">
        <v>8331</v>
      </c>
      <c r="R2236" t="s">
        <v>8349</v>
      </c>
      <c r="S2236" s="10">
        <f t="shared" si="183"/>
        <v>42710.824618055558</v>
      </c>
      <c r="T2236" s="9">
        <f t="shared" si="184"/>
        <v>42740.824618055558</v>
      </c>
      <c r="U2236">
        <f t="shared" si="185"/>
        <v>2016</v>
      </c>
    </row>
    <row r="2237" spans="1:21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81"/>
        <v>153</v>
      </c>
      <c r="P2237">
        <f t="shared" si="182"/>
        <v>135.58500000000001</v>
      </c>
      <c r="Q2237" s="12" t="s">
        <v>8331</v>
      </c>
      <c r="R2237" t="s">
        <v>8349</v>
      </c>
      <c r="S2237" s="10">
        <f t="shared" si="183"/>
        <v>42062.022118055553</v>
      </c>
      <c r="T2237" s="9">
        <f t="shared" si="184"/>
        <v>42091.980451388896</v>
      </c>
      <c r="U2237">
        <f t="shared" si="185"/>
        <v>2015</v>
      </c>
    </row>
    <row r="2238" spans="1:21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81"/>
        <v>537</v>
      </c>
      <c r="P2238">
        <f t="shared" si="182"/>
        <v>22.116199999999999</v>
      </c>
      <c r="Q2238" s="12" t="s">
        <v>8331</v>
      </c>
      <c r="R2238" t="s">
        <v>8349</v>
      </c>
      <c r="S2238" s="10">
        <f t="shared" si="183"/>
        <v>42371.617164351846</v>
      </c>
      <c r="T2238" s="9">
        <f t="shared" si="184"/>
        <v>42401.617164351846</v>
      </c>
      <c r="U2238">
        <f t="shared" si="185"/>
        <v>2016</v>
      </c>
    </row>
    <row r="2239" spans="1:21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81"/>
        <v>353</v>
      </c>
      <c r="P2239">
        <f t="shared" si="182"/>
        <v>64.625600000000006</v>
      </c>
      <c r="Q2239" s="12" t="s">
        <v>8331</v>
      </c>
      <c r="R2239" t="s">
        <v>8349</v>
      </c>
      <c r="S2239" s="10">
        <f t="shared" si="183"/>
        <v>41915.003275462965</v>
      </c>
      <c r="T2239" s="9">
        <f t="shared" si="184"/>
        <v>41955.332638888889</v>
      </c>
      <c r="U2239">
        <f t="shared" si="185"/>
        <v>2014</v>
      </c>
    </row>
    <row r="2240" spans="1:21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81"/>
        <v>137</v>
      </c>
      <c r="P2240">
        <f t="shared" si="182"/>
        <v>69.569599999999994</v>
      </c>
      <c r="Q2240" s="12" t="s">
        <v>8331</v>
      </c>
      <c r="R2240" t="s">
        <v>8349</v>
      </c>
      <c r="S2240" s="10">
        <f t="shared" si="183"/>
        <v>42774.621712962966</v>
      </c>
      <c r="T2240" s="9">
        <f t="shared" si="184"/>
        <v>42804.621712962966</v>
      </c>
      <c r="U2240">
        <f t="shared" si="185"/>
        <v>2017</v>
      </c>
    </row>
    <row r="2241" spans="1:21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81"/>
        <v>128</v>
      </c>
      <c r="P2241">
        <f t="shared" si="182"/>
        <v>75.132999999999996</v>
      </c>
      <c r="Q2241" s="12" t="s">
        <v>8331</v>
      </c>
      <c r="R2241" t="s">
        <v>8349</v>
      </c>
      <c r="S2241" s="10">
        <f t="shared" si="183"/>
        <v>41572.958495370374</v>
      </c>
      <c r="T2241" s="9">
        <f t="shared" si="184"/>
        <v>41609.168055555558</v>
      </c>
      <c r="U2241">
        <f t="shared" si="185"/>
        <v>2013</v>
      </c>
    </row>
    <row r="2242" spans="1:21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81"/>
        <v>271</v>
      </c>
      <c r="P2242">
        <f t="shared" si="182"/>
        <v>140.97919999999999</v>
      </c>
      <c r="Q2242" s="12" t="s">
        <v>8331</v>
      </c>
      <c r="R2242" t="s">
        <v>8349</v>
      </c>
      <c r="S2242" s="10">
        <f t="shared" si="183"/>
        <v>42452.825740740736</v>
      </c>
      <c r="T2242" s="9">
        <f t="shared" si="184"/>
        <v>42482.825740740736</v>
      </c>
      <c r="U2242">
        <f t="shared" si="185"/>
        <v>2016</v>
      </c>
    </row>
    <row r="2243" spans="1:21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86">ROUND(E2243/D2243*100,0)</f>
        <v>806</v>
      </c>
      <c r="P2243">
        <f t="shared" ref="P2243:P2306" si="187">IFERROR(ROUND(E2243/L2243,4),"no backers")</f>
        <v>49.4724</v>
      </c>
      <c r="Q2243" s="12" t="s">
        <v>8331</v>
      </c>
      <c r="R2243" t="s">
        <v>8349</v>
      </c>
      <c r="S2243" s="10">
        <f t="shared" ref="S2243:S2306" si="188">(((J2243/60)/60)/24)+DATE(1970,1,1)</f>
        <v>42766.827546296292</v>
      </c>
      <c r="T2243" s="9">
        <f t="shared" ref="T2243:T2306" si="189">(((I2243/60)/60)/24)+DATE(1970,1,1)</f>
        <v>42796.827546296292</v>
      </c>
      <c r="U2243">
        <f t="shared" ref="U2243:U2306" si="190">YEAR(S2243)</f>
        <v>2017</v>
      </c>
    </row>
    <row r="2244" spans="1:21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86"/>
        <v>1360</v>
      </c>
      <c r="P2244">
        <f t="shared" si="187"/>
        <v>53.865299999999998</v>
      </c>
      <c r="Q2244" s="12" t="s">
        <v>8331</v>
      </c>
      <c r="R2244" t="s">
        <v>8349</v>
      </c>
      <c r="S2244" s="10">
        <f t="shared" si="188"/>
        <v>41569.575613425928</v>
      </c>
      <c r="T2244" s="9">
        <f t="shared" si="189"/>
        <v>41605.126388888886</v>
      </c>
      <c r="U2244">
        <f t="shared" si="190"/>
        <v>2013</v>
      </c>
    </row>
    <row r="2245" spans="1:21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86"/>
        <v>930250</v>
      </c>
      <c r="P2245">
        <f t="shared" si="187"/>
        <v>4.5712999999999999</v>
      </c>
      <c r="Q2245" s="12" t="s">
        <v>8331</v>
      </c>
      <c r="R2245" t="s">
        <v>8349</v>
      </c>
      <c r="S2245" s="10">
        <f t="shared" si="188"/>
        <v>42800.751041666663</v>
      </c>
      <c r="T2245" s="9">
        <f t="shared" si="189"/>
        <v>42807.125</v>
      </c>
      <c r="U2245">
        <f t="shared" si="190"/>
        <v>2017</v>
      </c>
    </row>
    <row r="2246" spans="1:21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86"/>
        <v>377</v>
      </c>
      <c r="P2246">
        <f t="shared" si="187"/>
        <v>65.003399999999999</v>
      </c>
      <c r="Q2246" s="12" t="s">
        <v>8331</v>
      </c>
      <c r="R2246" t="s">
        <v>8349</v>
      </c>
      <c r="S2246" s="10">
        <f t="shared" si="188"/>
        <v>42647.818819444445</v>
      </c>
      <c r="T2246" s="9">
        <f t="shared" si="189"/>
        <v>42659.854166666672</v>
      </c>
      <c r="U2246">
        <f t="shared" si="190"/>
        <v>2016</v>
      </c>
    </row>
    <row r="2247" spans="1:21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86"/>
        <v>2647</v>
      </c>
      <c r="P2247">
        <f t="shared" si="187"/>
        <v>53.475299999999997</v>
      </c>
      <c r="Q2247" s="12" t="s">
        <v>8331</v>
      </c>
      <c r="R2247" t="s">
        <v>8349</v>
      </c>
      <c r="S2247" s="10">
        <f t="shared" si="188"/>
        <v>41660.708530092597</v>
      </c>
      <c r="T2247" s="9">
        <f t="shared" si="189"/>
        <v>41691.75</v>
      </c>
      <c r="U2247">
        <f t="shared" si="190"/>
        <v>2014</v>
      </c>
    </row>
    <row r="2248" spans="1:21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86"/>
        <v>100</v>
      </c>
      <c r="P2248">
        <f t="shared" si="187"/>
        <v>43.912300000000002</v>
      </c>
      <c r="Q2248" s="12" t="s">
        <v>8331</v>
      </c>
      <c r="R2248" t="s">
        <v>8349</v>
      </c>
      <c r="S2248" s="10">
        <f t="shared" si="188"/>
        <v>42221.79178240741</v>
      </c>
      <c r="T2248" s="9">
        <f t="shared" si="189"/>
        <v>42251.79178240741</v>
      </c>
      <c r="U2248">
        <f t="shared" si="190"/>
        <v>2015</v>
      </c>
    </row>
    <row r="2249" spans="1:21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86"/>
        <v>104</v>
      </c>
      <c r="P2249">
        <f t="shared" si="187"/>
        <v>50.852600000000002</v>
      </c>
      <c r="Q2249" s="12" t="s">
        <v>8331</v>
      </c>
      <c r="R2249" t="s">
        <v>8349</v>
      </c>
      <c r="S2249" s="10">
        <f t="shared" si="188"/>
        <v>42200.666261574079</v>
      </c>
      <c r="T2249" s="9">
        <f t="shared" si="189"/>
        <v>42214.666261574079</v>
      </c>
      <c r="U2249">
        <f t="shared" si="190"/>
        <v>2015</v>
      </c>
    </row>
    <row r="2250" spans="1:21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86"/>
        <v>107</v>
      </c>
      <c r="P2250">
        <f t="shared" si="187"/>
        <v>58.632800000000003</v>
      </c>
      <c r="Q2250" s="12" t="s">
        <v>8331</v>
      </c>
      <c r="R2250" t="s">
        <v>8349</v>
      </c>
      <c r="S2250" s="10">
        <f t="shared" si="188"/>
        <v>42688.875902777778</v>
      </c>
      <c r="T2250" s="9">
        <f t="shared" si="189"/>
        <v>42718.875902777778</v>
      </c>
      <c r="U2250">
        <f t="shared" si="190"/>
        <v>2016</v>
      </c>
    </row>
    <row r="2251" spans="1:21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86"/>
        <v>169</v>
      </c>
      <c r="P2251">
        <f t="shared" si="187"/>
        <v>32.816699999999997</v>
      </c>
      <c r="Q2251" s="12" t="s">
        <v>8331</v>
      </c>
      <c r="R2251" t="s">
        <v>8349</v>
      </c>
      <c r="S2251" s="10">
        <f t="shared" si="188"/>
        <v>41336.703298611108</v>
      </c>
      <c r="T2251" s="9">
        <f t="shared" si="189"/>
        <v>41366.661631944444</v>
      </c>
      <c r="U2251">
        <f t="shared" si="190"/>
        <v>2013</v>
      </c>
    </row>
    <row r="2252" spans="1:21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86"/>
        <v>975</v>
      </c>
      <c r="P2252">
        <f t="shared" si="187"/>
        <v>426.93169999999998</v>
      </c>
      <c r="Q2252" s="12" t="s">
        <v>8331</v>
      </c>
      <c r="R2252" t="s">
        <v>8349</v>
      </c>
      <c r="S2252" s="10">
        <f t="shared" si="188"/>
        <v>42677.005474537036</v>
      </c>
      <c r="T2252" s="9">
        <f t="shared" si="189"/>
        <v>42707.0471412037</v>
      </c>
      <c r="U2252">
        <f t="shared" si="190"/>
        <v>2016</v>
      </c>
    </row>
    <row r="2253" spans="1:21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86"/>
        <v>134</v>
      </c>
      <c r="P2253">
        <f t="shared" si="187"/>
        <v>23.808700000000002</v>
      </c>
      <c r="Q2253" s="12" t="s">
        <v>8331</v>
      </c>
      <c r="R2253" t="s">
        <v>8349</v>
      </c>
      <c r="S2253" s="10">
        <f t="shared" si="188"/>
        <v>41846.34579861111</v>
      </c>
      <c r="T2253" s="9">
        <f t="shared" si="189"/>
        <v>41867.34579861111</v>
      </c>
      <c r="U2253">
        <f t="shared" si="190"/>
        <v>2014</v>
      </c>
    </row>
    <row r="2254" spans="1:21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86"/>
        <v>272</v>
      </c>
      <c r="P2254">
        <f t="shared" si="187"/>
        <v>98.413700000000006</v>
      </c>
      <c r="Q2254" s="12" t="s">
        <v>8331</v>
      </c>
      <c r="R2254" t="s">
        <v>8349</v>
      </c>
      <c r="S2254" s="10">
        <f t="shared" si="188"/>
        <v>42573.327986111108</v>
      </c>
      <c r="T2254" s="9">
        <f t="shared" si="189"/>
        <v>42588.327986111108</v>
      </c>
      <c r="U2254">
        <f t="shared" si="190"/>
        <v>2016</v>
      </c>
    </row>
    <row r="2255" spans="1:21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86"/>
        <v>113</v>
      </c>
      <c r="P2255">
        <f t="shared" si="187"/>
        <v>107.3214</v>
      </c>
      <c r="Q2255" s="12" t="s">
        <v>8331</v>
      </c>
      <c r="R2255" t="s">
        <v>8349</v>
      </c>
      <c r="S2255" s="10">
        <f t="shared" si="188"/>
        <v>42296.631331018521</v>
      </c>
      <c r="T2255" s="9">
        <f t="shared" si="189"/>
        <v>42326.672997685186</v>
      </c>
      <c r="U2255">
        <f t="shared" si="190"/>
        <v>2015</v>
      </c>
    </row>
    <row r="2256" spans="1:21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86"/>
        <v>460</v>
      </c>
      <c r="P2256">
        <f t="shared" si="187"/>
        <v>11.6701</v>
      </c>
      <c r="Q2256" s="12" t="s">
        <v>8331</v>
      </c>
      <c r="R2256" t="s">
        <v>8349</v>
      </c>
      <c r="S2256" s="10">
        <f t="shared" si="188"/>
        <v>42752.647777777776</v>
      </c>
      <c r="T2256" s="9">
        <f t="shared" si="189"/>
        <v>42759.647777777776</v>
      </c>
      <c r="U2256">
        <f t="shared" si="190"/>
        <v>2017</v>
      </c>
    </row>
    <row r="2257" spans="1:21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86"/>
        <v>287</v>
      </c>
      <c r="P2257">
        <f t="shared" si="187"/>
        <v>41.782299999999999</v>
      </c>
      <c r="Q2257" s="12" t="s">
        <v>8331</v>
      </c>
      <c r="R2257" t="s">
        <v>8349</v>
      </c>
      <c r="S2257" s="10">
        <f t="shared" si="188"/>
        <v>42467.951979166668</v>
      </c>
      <c r="T2257" s="9">
        <f t="shared" si="189"/>
        <v>42497.951979166668</v>
      </c>
      <c r="U2257">
        <f t="shared" si="190"/>
        <v>2016</v>
      </c>
    </row>
    <row r="2258" spans="1:21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86"/>
        <v>223</v>
      </c>
      <c r="P2258">
        <f t="shared" si="187"/>
        <v>21.38</v>
      </c>
      <c r="Q2258" s="12" t="s">
        <v>8331</v>
      </c>
      <c r="R2258" t="s">
        <v>8349</v>
      </c>
      <c r="S2258" s="10">
        <f t="shared" si="188"/>
        <v>42682.451921296291</v>
      </c>
      <c r="T2258" s="9">
        <f t="shared" si="189"/>
        <v>42696.451921296291</v>
      </c>
      <c r="U2258">
        <f t="shared" si="190"/>
        <v>2016</v>
      </c>
    </row>
    <row r="2259" spans="1:21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86"/>
        <v>636</v>
      </c>
      <c r="P2259">
        <f t="shared" si="187"/>
        <v>94.1036</v>
      </c>
      <c r="Q2259" s="12" t="s">
        <v>8331</v>
      </c>
      <c r="R2259" t="s">
        <v>8349</v>
      </c>
      <c r="S2259" s="10">
        <f t="shared" si="188"/>
        <v>42505.936678240745</v>
      </c>
      <c r="T2259" s="9">
        <f t="shared" si="189"/>
        <v>42540.958333333328</v>
      </c>
      <c r="U2259">
        <f t="shared" si="190"/>
        <v>2016</v>
      </c>
    </row>
    <row r="2260" spans="1:21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86"/>
        <v>147</v>
      </c>
      <c r="P2260">
        <f t="shared" si="187"/>
        <v>15.722</v>
      </c>
      <c r="Q2260" s="12" t="s">
        <v>8331</v>
      </c>
      <c r="R2260" t="s">
        <v>8349</v>
      </c>
      <c r="S2260" s="10">
        <f t="shared" si="188"/>
        <v>42136.75100694444</v>
      </c>
      <c r="T2260" s="9">
        <f t="shared" si="189"/>
        <v>42166.75100694444</v>
      </c>
      <c r="U2260">
        <f t="shared" si="190"/>
        <v>2015</v>
      </c>
    </row>
    <row r="2261" spans="1:21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86"/>
        <v>1867</v>
      </c>
      <c r="P2261">
        <f t="shared" si="187"/>
        <v>90.635900000000007</v>
      </c>
      <c r="Q2261" s="12" t="s">
        <v>8331</v>
      </c>
      <c r="R2261" t="s">
        <v>8349</v>
      </c>
      <c r="S2261" s="10">
        <f t="shared" si="188"/>
        <v>42702.804814814815</v>
      </c>
      <c r="T2261" s="9">
        <f t="shared" si="189"/>
        <v>42712.804814814815</v>
      </c>
      <c r="U2261">
        <f t="shared" si="190"/>
        <v>2016</v>
      </c>
    </row>
    <row r="2262" spans="1:21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86"/>
        <v>327</v>
      </c>
      <c r="P2262">
        <f t="shared" si="187"/>
        <v>97.297600000000003</v>
      </c>
      <c r="Q2262" s="12" t="s">
        <v>8331</v>
      </c>
      <c r="R2262" t="s">
        <v>8349</v>
      </c>
      <c r="S2262" s="10">
        <f t="shared" si="188"/>
        <v>41695.016782407409</v>
      </c>
      <c r="T2262" s="9">
        <f t="shared" si="189"/>
        <v>41724.975115740745</v>
      </c>
      <c r="U2262">
        <f t="shared" si="190"/>
        <v>2014</v>
      </c>
    </row>
    <row r="2263" spans="1:21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86"/>
        <v>780</v>
      </c>
      <c r="P2263">
        <f t="shared" si="187"/>
        <v>37.119</v>
      </c>
      <c r="Q2263" s="12" t="s">
        <v>8331</v>
      </c>
      <c r="R2263" t="s">
        <v>8349</v>
      </c>
      <c r="S2263" s="10">
        <f t="shared" si="188"/>
        <v>42759.724768518514</v>
      </c>
      <c r="T2263" s="9">
        <f t="shared" si="189"/>
        <v>42780.724768518514</v>
      </c>
      <c r="U2263">
        <f t="shared" si="190"/>
        <v>2017</v>
      </c>
    </row>
    <row r="2264" spans="1:21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86"/>
        <v>154</v>
      </c>
      <c r="P2264">
        <f t="shared" si="187"/>
        <v>28.105</v>
      </c>
      <c r="Q2264" s="12" t="s">
        <v>8331</v>
      </c>
      <c r="R2264" t="s">
        <v>8349</v>
      </c>
      <c r="S2264" s="10">
        <f t="shared" si="188"/>
        <v>41926.585162037038</v>
      </c>
      <c r="T2264" s="9">
        <f t="shared" si="189"/>
        <v>41961</v>
      </c>
      <c r="U2264">
        <f t="shared" si="190"/>
        <v>2014</v>
      </c>
    </row>
    <row r="2265" spans="1:21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86"/>
        <v>116</v>
      </c>
      <c r="P2265">
        <f t="shared" si="187"/>
        <v>144.4333</v>
      </c>
      <c r="Q2265" s="12" t="s">
        <v>8331</v>
      </c>
      <c r="R2265" t="s">
        <v>8349</v>
      </c>
      <c r="S2265" s="10">
        <f t="shared" si="188"/>
        <v>42014.832326388889</v>
      </c>
      <c r="T2265" s="9">
        <f t="shared" si="189"/>
        <v>42035.832326388889</v>
      </c>
      <c r="U2265">
        <f t="shared" si="190"/>
        <v>2015</v>
      </c>
    </row>
    <row r="2266" spans="1:21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86"/>
        <v>180</v>
      </c>
      <c r="P2266">
        <f t="shared" si="187"/>
        <v>24.2742</v>
      </c>
      <c r="Q2266" s="12" t="s">
        <v>8331</v>
      </c>
      <c r="R2266" t="s">
        <v>8349</v>
      </c>
      <c r="S2266" s="10">
        <f t="shared" si="188"/>
        <v>42496.582337962958</v>
      </c>
      <c r="T2266" s="9">
        <f t="shared" si="189"/>
        <v>42513.125</v>
      </c>
      <c r="U2266">
        <f t="shared" si="190"/>
        <v>2016</v>
      </c>
    </row>
    <row r="2267" spans="1:21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86"/>
        <v>299</v>
      </c>
      <c r="P2267">
        <f t="shared" si="187"/>
        <v>35.117600000000003</v>
      </c>
      <c r="Q2267" s="12" t="s">
        <v>8331</v>
      </c>
      <c r="R2267" t="s">
        <v>8349</v>
      </c>
      <c r="S2267" s="10">
        <f t="shared" si="188"/>
        <v>42689.853090277778</v>
      </c>
      <c r="T2267" s="9">
        <f t="shared" si="189"/>
        <v>42696.853090277778</v>
      </c>
      <c r="U2267">
        <f t="shared" si="190"/>
        <v>2016</v>
      </c>
    </row>
    <row r="2268" spans="1:21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86"/>
        <v>320</v>
      </c>
      <c r="P2268">
        <f t="shared" si="187"/>
        <v>24.762899999999998</v>
      </c>
      <c r="Q2268" s="12" t="s">
        <v>8331</v>
      </c>
      <c r="R2268" t="s">
        <v>8349</v>
      </c>
      <c r="S2268" s="10">
        <f t="shared" si="188"/>
        <v>42469.874907407408</v>
      </c>
      <c r="T2268" s="9">
        <f t="shared" si="189"/>
        <v>42487.083333333328</v>
      </c>
      <c r="U2268">
        <f t="shared" si="190"/>
        <v>2016</v>
      </c>
    </row>
    <row r="2269" spans="1:21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86"/>
        <v>381</v>
      </c>
      <c r="P2269">
        <f t="shared" si="187"/>
        <v>188.37870000000001</v>
      </c>
      <c r="Q2269" s="12" t="s">
        <v>8331</v>
      </c>
      <c r="R2269" t="s">
        <v>8349</v>
      </c>
      <c r="S2269" s="10">
        <f t="shared" si="188"/>
        <v>41968.829826388886</v>
      </c>
      <c r="T2269" s="9">
        <f t="shared" si="189"/>
        <v>41994.041666666672</v>
      </c>
      <c r="U2269">
        <f t="shared" si="190"/>
        <v>2014</v>
      </c>
    </row>
    <row r="2270" spans="1:21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86"/>
        <v>103</v>
      </c>
      <c r="P2270">
        <f t="shared" si="187"/>
        <v>148.08250000000001</v>
      </c>
      <c r="Q2270" s="12" t="s">
        <v>8331</v>
      </c>
      <c r="R2270" t="s">
        <v>8349</v>
      </c>
      <c r="S2270" s="10">
        <f t="shared" si="188"/>
        <v>42776.082349537035</v>
      </c>
      <c r="T2270" s="9">
        <f t="shared" si="189"/>
        <v>42806.082349537035</v>
      </c>
      <c r="U2270">
        <f t="shared" si="190"/>
        <v>2017</v>
      </c>
    </row>
    <row r="2271" spans="1:21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86"/>
        <v>1802</v>
      </c>
      <c r="P2271">
        <f t="shared" si="187"/>
        <v>49.934600000000003</v>
      </c>
      <c r="Q2271" s="12" t="s">
        <v>8331</v>
      </c>
      <c r="R2271" t="s">
        <v>8349</v>
      </c>
      <c r="S2271" s="10">
        <f t="shared" si="188"/>
        <v>42776.704432870371</v>
      </c>
      <c r="T2271" s="9">
        <f t="shared" si="189"/>
        <v>42801.208333333328</v>
      </c>
      <c r="U2271">
        <f t="shared" si="190"/>
        <v>2017</v>
      </c>
    </row>
    <row r="2272" spans="1:21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86"/>
        <v>720</v>
      </c>
      <c r="P2272">
        <f t="shared" si="187"/>
        <v>107.8216</v>
      </c>
      <c r="Q2272" s="12" t="s">
        <v>8331</v>
      </c>
      <c r="R2272" t="s">
        <v>8349</v>
      </c>
      <c r="S2272" s="10">
        <f t="shared" si="188"/>
        <v>42725.869363425925</v>
      </c>
      <c r="T2272" s="9">
        <f t="shared" si="189"/>
        <v>42745.915972222225</v>
      </c>
      <c r="U2272">
        <f t="shared" si="190"/>
        <v>2016</v>
      </c>
    </row>
    <row r="2273" spans="1:21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86"/>
        <v>283</v>
      </c>
      <c r="P2273">
        <f t="shared" si="187"/>
        <v>42.634</v>
      </c>
      <c r="Q2273" s="12" t="s">
        <v>8331</v>
      </c>
      <c r="R2273" t="s">
        <v>8349</v>
      </c>
      <c r="S2273" s="10">
        <f t="shared" si="188"/>
        <v>42684.000046296293</v>
      </c>
      <c r="T2273" s="9">
        <f t="shared" si="189"/>
        <v>42714.000046296293</v>
      </c>
      <c r="U2273">
        <f t="shared" si="190"/>
        <v>2016</v>
      </c>
    </row>
    <row r="2274" spans="1:21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86"/>
        <v>1357</v>
      </c>
      <c r="P2274">
        <f t="shared" si="187"/>
        <v>14.370799999999999</v>
      </c>
      <c r="Q2274" s="12" t="s">
        <v>8331</v>
      </c>
      <c r="R2274" t="s">
        <v>8349</v>
      </c>
      <c r="S2274" s="10">
        <f t="shared" si="188"/>
        <v>42315.699490740735</v>
      </c>
      <c r="T2274" s="9">
        <f t="shared" si="189"/>
        <v>42345.699490740735</v>
      </c>
      <c r="U2274">
        <f t="shared" si="190"/>
        <v>2015</v>
      </c>
    </row>
    <row r="2275" spans="1:21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86"/>
        <v>220</v>
      </c>
      <c r="P2275">
        <f t="shared" si="187"/>
        <v>37.476199999999999</v>
      </c>
      <c r="Q2275" s="12" t="s">
        <v>8331</v>
      </c>
      <c r="R2275" t="s">
        <v>8349</v>
      </c>
      <c r="S2275" s="10">
        <f t="shared" si="188"/>
        <v>42781.549097222218</v>
      </c>
      <c r="T2275" s="9">
        <f t="shared" si="189"/>
        <v>42806.507430555561</v>
      </c>
      <c r="U2275">
        <f t="shared" si="190"/>
        <v>2017</v>
      </c>
    </row>
    <row r="2276" spans="1:21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86"/>
        <v>120</v>
      </c>
      <c r="P2276">
        <f t="shared" si="187"/>
        <v>30.202000000000002</v>
      </c>
      <c r="Q2276" s="12" t="s">
        <v>8331</v>
      </c>
      <c r="R2276" t="s">
        <v>8349</v>
      </c>
      <c r="S2276" s="10">
        <f t="shared" si="188"/>
        <v>41663.500659722224</v>
      </c>
      <c r="T2276" s="9">
        <f t="shared" si="189"/>
        <v>41693.500659722224</v>
      </c>
      <c r="U2276">
        <f t="shared" si="190"/>
        <v>2014</v>
      </c>
    </row>
    <row r="2277" spans="1:21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86"/>
        <v>408</v>
      </c>
      <c r="P2277">
        <f t="shared" si="187"/>
        <v>33.550600000000003</v>
      </c>
      <c r="Q2277" s="12" t="s">
        <v>8331</v>
      </c>
      <c r="R2277" t="s">
        <v>8349</v>
      </c>
      <c r="S2277" s="10">
        <f t="shared" si="188"/>
        <v>41965.616655092599</v>
      </c>
      <c r="T2277" s="9">
        <f t="shared" si="189"/>
        <v>41995.616655092599</v>
      </c>
      <c r="U2277">
        <f t="shared" si="190"/>
        <v>2014</v>
      </c>
    </row>
    <row r="2278" spans="1:21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86"/>
        <v>106</v>
      </c>
      <c r="P2278">
        <f t="shared" si="187"/>
        <v>64.746700000000004</v>
      </c>
      <c r="Q2278" s="12" t="s">
        <v>8331</v>
      </c>
      <c r="R2278" t="s">
        <v>8349</v>
      </c>
      <c r="S2278" s="10">
        <f t="shared" si="188"/>
        <v>41614.651493055557</v>
      </c>
      <c r="T2278" s="9">
        <f t="shared" si="189"/>
        <v>41644.651493055557</v>
      </c>
      <c r="U2278">
        <f t="shared" si="190"/>
        <v>2013</v>
      </c>
    </row>
    <row r="2279" spans="1:21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86"/>
        <v>141</v>
      </c>
      <c r="P2279">
        <f t="shared" si="187"/>
        <v>57.932400000000001</v>
      </c>
      <c r="Q2279" s="12" t="s">
        <v>8331</v>
      </c>
      <c r="R2279" t="s">
        <v>8349</v>
      </c>
      <c r="S2279" s="10">
        <f t="shared" si="188"/>
        <v>40936.678506944445</v>
      </c>
      <c r="T2279" s="9">
        <f t="shared" si="189"/>
        <v>40966.678506944445</v>
      </c>
      <c r="U2279">
        <f t="shared" si="190"/>
        <v>2012</v>
      </c>
    </row>
    <row r="2280" spans="1:21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86"/>
        <v>271</v>
      </c>
      <c r="P2280">
        <f t="shared" si="187"/>
        <v>53.078400000000002</v>
      </c>
      <c r="Q2280" s="12" t="s">
        <v>8331</v>
      </c>
      <c r="R2280" t="s">
        <v>8349</v>
      </c>
      <c r="S2280" s="10">
        <f t="shared" si="188"/>
        <v>42338.709108796291</v>
      </c>
      <c r="T2280" s="9">
        <f t="shared" si="189"/>
        <v>42372.957638888889</v>
      </c>
      <c r="U2280">
        <f t="shared" si="190"/>
        <v>2015</v>
      </c>
    </row>
    <row r="2281" spans="1:21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86"/>
        <v>154</v>
      </c>
      <c r="P2281">
        <f t="shared" si="187"/>
        <v>48.0625</v>
      </c>
      <c r="Q2281" s="12" t="s">
        <v>8331</v>
      </c>
      <c r="R2281" t="s">
        <v>8349</v>
      </c>
      <c r="S2281" s="10">
        <f t="shared" si="188"/>
        <v>42020.806701388887</v>
      </c>
      <c r="T2281" s="9">
        <f t="shared" si="189"/>
        <v>42039.166666666672</v>
      </c>
      <c r="U2281">
        <f t="shared" si="190"/>
        <v>2015</v>
      </c>
    </row>
    <row r="2282" spans="1:21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86"/>
        <v>404</v>
      </c>
      <c r="P2282">
        <f t="shared" si="187"/>
        <v>82.396900000000002</v>
      </c>
      <c r="Q2282" s="12" t="s">
        <v>8331</v>
      </c>
      <c r="R2282" t="s">
        <v>8349</v>
      </c>
      <c r="S2282" s="10">
        <f t="shared" si="188"/>
        <v>42234.624895833331</v>
      </c>
      <c r="T2282" s="9">
        <f t="shared" si="189"/>
        <v>42264.624895833331</v>
      </c>
      <c r="U2282">
        <f t="shared" si="190"/>
        <v>2015</v>
      </c>
    </row>
    <row r="2283" spans="1:21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86"/>
        <v>185</v>
      </c>
      <c r="P2283">
        <f t="shared" si="187"/>
        <v>50.454500000000003</v>
      </c>
      <c r="Q2283" s="12" t="s">
        <v>8323</v>
      </c>
      <c r="R2283" t="s">
        <v>8324</v>
      </c>
      <c r="S2283" s="10">
        <f t="shared" si="188"/>
        <v>40687.285844907405</v>
      </c>
      <c r="T2283" s="9">
        <f t="shared" si="189"/>
        <v>40749.284722222219</v>
      </c>
      <c r="U2283">
        <f t="shared" si="190"/>
        <v>2011</v>
      </c>
    </row>
    <row r="2284" spans="1:21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86"/>
        <v>185</v>
      </c>
      <c r="P2284">
        <f t="shared" si="187"/>
        <v>115.83329999999999</v>
      </c>
      <c r="Q2284" s="12" t="s">
        <v>8323</v>
      </c>
      <c r="R2284" t="s">
        <v>8324</v>
      </c>
      <c r="S2284" s="10">
        <f t="shared" si="188"/>
        <v>42323.17460648148</v>
      </c>
      <c r="T2284" s="9">
        <f t="shared" si="189"/>
        <v>42383.17460648148</v>
      </c>
      <c r="U2284">
        <f t="shared" si="190"/>
        <v>2015</v>
      </c>
    </row>
    <row r="2285" spans="1:21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86"/>
        <v>101</v>
      </c>
      <c r="P2285">
        <f t="shared" si="187"/>
        <v>63.034599999999998</v>
      </c>
      <c r="Q2285" s="12" t="s">
        <v>8323</v>
      </c>
      <c r="R2285" t="s">
        <v>8324</v>
      </c>
      <c r="S2285" s="10">
        <f t="shared" si="188"/>
        <v>40978.125046296293</v>
      </c>
      <c r="T2285" s="9">
        <f t="shared" si="189"/>
        <v>41038.083379629628</v>
      </c>
      <c r="U2285">
        <f t="shared" si="190"/>
        <v>2012</v>
      </c>
    </row>
    <row r="2286" spans="1:21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86"/>
        <v>106</v>
      </c>
      <c r="P2286">
        <f t="shared" si="187"/>
        <v>108.0215</v>
      </c>
      <c r="Q2286" s="12" t="s">
        <v>8323</v>
      </c>
      <c r="R2286" t="s">
        <v>8324</v>
      </c>
      <c r="S2286" s="10">
        <f t="shared" si="188"/>
        <v>40585.796817129631</v>
      </c>
      <c r="T2286" s="9">
        <f t="shared" si="189"/>
        <v>40614.166666666664</v>
      </c>
      <c r="U2286">
        <f t="shared" si="190"/>
        <v>2011</v>
      </c>
    </row>
    <row r="2287" spans="1:21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86"/>
        <v>121</v>
      </c>
      <c r="P2287">
        <f t="shared" si="187"/>
        <v>46.0886</v>
      </c>
      <c r="Q2287" s="12" t="s">
        <v>8323</v>
      </c>
      <c r="R2287" t="s">
        <v>8324</v>
      </c>
      <c r="S2287" s="10">
        <f t="shared" si="188"/>
        <v>41059.185682870368</v>
      </c>
      <c r="T2287" s="9">
        <f t="shared" si="189"/>
        <v>41089.185682870368</v>
      </c>
      <c r="U2287">
        <f t="shared" si="190"/>
        <v>2012</v>
      </c>
    </row>
    <row r="2288" spans="1:21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86"/>
        <v>100</v>
      </c>
      <c r="P2288">
        <f t="shared" si="187"/>
        <v>107.21429999999999</v>
      </c>
      <c r="Q2288" s="12" t="s">
        <v>8323</v>
      </c>
      <c r="R2288" t="s">
        <v>8324</v>
      </c>
      <c r="S2288" s="10">
        <f t="shared" si="188"/>
        <v>41494.963587962964</v>
      </c>
      <c r="T2288" s="9">
        <f t="shared" si="189"/>
        <v>41523.165972222225</v>
      </c>
      <c r="U2288">
        <f t="shared" si="190"/>
        <v>2013</v>
      </c>
    </row>
    <row r="2289" spans="1:21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86"/>
        <v>120</v>
      </c>
      <c r="P2289">
        <f t="shared" si="187"/>
        <v>50.933900000000001</v>
      </c>
      <c r="Q2289" s="12" t="s">
        <v>8323</v>
      </c>
      <c r="R2289" t="s">
        <v>8324</v>
      </c>
      <c r="S2289" s="10">
        <f t="shared" si="188"/>
        <v>41792.667361111111</v>
      </c>
      <c r="T2289" s="9">
        <f t="shared" si="189"/>
        <v>41813.667361111111</v>
      </c>
      <c r="U2289">
        <f t="shared" si="190"/>
        <v>2014</v>
      </c>
    </row>
    <row r="2290" spans="1:21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86"/>
        <v>100</v>
      </c>
      <c r="P2290">
        <f t="shared" si="187"/>
        <v>40.04</v>
      </c>
      <c r="Q2290" s="12" t="s">
        <v>8323</v>
      </c>
      <c r="R2290" t="s">
        <v>8324</v>
      </c>
      <c r="S2290" s="10">
        <f t="shared" si="188"/>
        <v>41067.827418981484</v>
      </c>
      <c r="T2290" s="9">
        <f t="shared" si="189"/>
        <v>41086.75</v>
      </c>
      <c r="U2290">
        <f t="shared" si="190"/>
        <v>2012</v>
      </c>
    </row>
    <row r="2291" spans="1:21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86"/>
        <v>107</v>
      </c>
      <c r="P2291">
        <f t="shared" si="187"/>
        <v>64.44</v>
      </c>
      <c r="Q2291" s="12" t="s">
        <v>8323</v>
      </c>
      <c r="R2291" t="s">
        <v>8324</v>
      </c>
      <c r="S2291" s="10">
        <f t="shared" si="188"/>
        <v>41571.998379629629</v>
      </c>
      <c r="T2291" s="9">
        <f t="shared" si="189"/>
        <v>41614.973611111112</v>
      </c>
      <c r="U2291">
        <f t="shared" si="190"/>
        <v>2013</v>
      </c>
    </row>
    <row r="2292" spans="1:21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86"/>
        <v>104</v>
      </c>
      <c r="P2292">
        <f t="shared" si="187"/>
        <v>53.827599999999997</v>
      </c>
      <c r="Q2292" s="12" t="s">
        <v>8323</v>
      </c>
      <c r="R2292" t="s">
        <v>8324</v>
      </c>
      <c r="S2292" s="10">
        <f t="shared" si="188"/>
        <v>40070.253819444442</v>
      </c>
      <c r="T2292" s="9">
        <f t="shared" si="189"/>
        <v>40148.708333333336</v>
      </c>
      <c r="U2292">
        <f t="shared" si="190"/>
        <v>2009</v>
      </c>
    </row>
    <row r="2293" spans="1:21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86"/>
        <v>173</v>
      </c>
      <c r="P2293">
        <f t="shared" si="187"/>
        <v>100.46510000000001</v>
      </c>
      <c r="Q2293" s="12" t="s">
        <v>8323</v>
      </c>
      <c r="R2293" t="s">
        <v>8324</v>
      </c>
      <c r="S2293" s="10">
        <f t="shared" si="188"/>
        <v>40987.977060185185</v>
      </c>
      <c r="T2293" s="9">
        <f t="shared" si="189"/>
        <v>41022.166666666664</v>
      </c>
      <c r="U2293">
        <f t="shared" si="190"/>
        <v>2012</v>
      </c>
    </row>
    <row r="2294" spans="1:21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86"/>
        <v>107</v>
      </c>
      <c r="P2294">
        <f t="shared" si="187"/>
        <v>46.630699999999997</v>
      </c>
      <c r="Q2294" s="12" t="s">
        <v>8323</v>
      </c>
      <c r="R2294" t="s">
        <v>8324</v>
      </c>
      <c r="S2294" s="10">
        <f t="shared" si="188"/>
        <v>40987.697638888887</v>
      </c>
      <c r="T2294" s="9">
        <f t="shared" si="189"/>
        <v>41017.697638888887</v>
      </c>
      <c r="U2294">
        <f t="shared" si="190"/>
        <v>2012</v>
      </c>
    </row>
    <row r="2295" spans="1:21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86"/>
        <v>108</v>
      </c>
      <c r="P2295">
        <f t="shared" si="187"/>
        <v>34.074100000000001</v>
      </c>
      <c r="Q2295" s="12" t="s">
        <v>8323</v>
      </c>
      <c r="R2295" t="s">
        <v>8324</v>
      </c>
      <c r="S2295" s="10">
        <f t="shared" si="188"/>
        <v>41151.708321759259</v>
      </c>
      <c r="T2295" s="9">
        <f t="shared" si="189"/>
        <v>41177.165972222225</v>
      </c>
      <c r="U2295">
        <f t="shared" si="190"/>
        <v>2012</v>
      </c>
    </row>
    <row r="2296" spans="1:21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86"/>
        <v>146</v>
      </c>
      <c r="P2296">
        <f t="shared" si="187"/>
        <v>65.214600000000004</v>
      </c>
      <c r="Q2296" s="12" t="s">
        <v>8323</v>
      </c>
      <c r="R2296" t="s">
        <v>8324</v>
      </c>
      <c r="S2296" s="10">
        <f t="shared" si="188"/>
        <v>41264.72314814815</v>
      </c>
      <c r="T2296" s="9">
        <f t="shared" si="189"/>
        <v>41294.72314814815</v>
      </c>
      <c r="U2296">
        <f t="shared" si="190"/>
        <v>2012</v>
      </c>
    </row>
    <row r="2297" spans="1:21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86"/>
        <v>125</v>
      </c>
      <c r="P2297">
        <f t="shared" si="187"/>
        <v>44.2059</v>
      </c>
      <c r="Q2297" s="12" t="s">
        <v>8323</v>
      </c>
      <c r="R2297" t="s">
        <v>8324</v>
      </c>
      <c r="S2297" s="10">
        <f t="shared" si="188"/>
        <v>41270.954351851848</v>
      </c>
      <c r="T2297" s="9">
        <f t="shared" si="189"/>
        <v>41300.954351851848</v>
      </c>
      <c r="U2297">
        <f t="shared" si="190"/>
        <v>2012</v>
      </c>
    </row>
    <row r="2298" spans="1:21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86"/>
        <v>149</v>
      </c>
      <c r="P2298">
        <f t="shared" si="187"/>
        <v>71.965500000000006</v>
      </c>
      <c r="Q2298" s="12" t="s">
        <v>8323</v>
      </c>
      <c r="R2298" t="s">
        <v>8324</v>
      </c>
      <c r="S2298" s="10">
        <f t="shared" si="188"/>
        <v>40927.731782407405</v>
      </c>
      <c r="T2298" s="9">
        <f t="shared" si="189"/>
        <v>40962.731782407405</v>
      </c>
      <c r="U2298">
        <f t="shared" si="190"/>
        <v>2012</v>
      </c>
    </row>
    <row r="2299" spans="1:21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86"/>
        <v>101</v>
      </c>
      <c r="P2299">
        <f t="shared" si="187"/>
        <v>52.947400000000002</v>
      </c>
      <c r="Q2299" s="12" t="s">
        <v>8323</v>
      </c>
      <c r="R2299" t="s">
        <v>8324</v>
      </c>
      <c r="S2299" s="10">
        <f t="shared" si="188"/>
        <v>40948.042233796295</v>
      </c>
      <c r="T2299" s="9">
        <f t="shared" si="189"/>
        <v>40982.165972222225</v>
      </c>
      <c r="U2299">
        <f t="shared" si="190"/>
        <v>2012</v>
      </c>
    </row>
    <row r="2300" spans="1:21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86"/>
        <v>105</v>
      </c>
      <c r="P2300">
        <f t="shared" si="187"/>
        <v>109.45140000000001</v>
      </c>
      <c r="Q2300" s="12" t="s">
        <v>8323</v>
      </c>
      <c r="R2300" t="s">
        <v>8324</v>
      </c>
      <c r="S2300" s="10">
        <f t="shared" si="188"/>
        <v>41694.84065972222</v>
      </c>
      <c r="T2300" s="9">
        <f t="shared" si="189"/>
        <v>41724.798993055556</v>
      </c>
      <c r="U2300">
        <f t="shared" si="190"/>
        <v>2014</v>
      </c>
    </row>
    <row r="2301" spans="1:21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86"/>
        <v>350</v>
      </c>
      <c r="P2301">
        <f t="shared" si="187"/>
        <v>75.035700000000006</v>
      </c>
      <c r="Q2301" s="12" t="s">
        <v>8323</v>
      </c>
      <c r="R2301" t="s">
        <v>8324</v>
      </c>
      <c r="S2301" s="10">
        <f t="shared" si="188"/>
        <v>40565.032511574071</v>
      </c>
      <c r="T2301" s="9">
        <f t="shared" si="189"/>
        <v>40580.032511574071</v>
      </c>
      <c r="U2301">
        <f t="shared" si="190"/>
        <v>2011</v>
      </c>
    </row>
    <row r="2302" spans="1:21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86"/>
        <v>101</v>
      </c>
      <c r="P2302">
        <f t="shared" si="187"/>
        <v>115.71429999999999</v>
      </c>
      <c r="Q2302" s="12" t="s">
        <v>8323</v>
      </c>
      <c r="R2302" t="s">
        <v>8324</v>
      </c>
      <c r="S2302" s="10">
        <f t="shared" si="188"/>
        <v>41074.727037037039</v>
      </c>
      <c r="T2302" s="9">
        <f t="shared" si="189"/>
        <v>41088.727037037039</v>
      </c>
      <c r="U2302">
        <f t="shared" si="190"/>
        <v>2012</v>
      </c>
    </row>
    <row r="2303" spans="1:21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86"/>
        <v>134</v>
      </c>
      <c r="P2303">
        <f t="shared" si="187"/>
        <v>31.659800000000001</v>
      </c>
      <c r="Q2303" s="12" t="s">
        <v>8323</v>
      </c>
      <c r="R2303" t="s">
        <v>8327</v>
      </c>
      <c r="S2303" s="10">
        <f t="shared" si="188"/>
        <v>41416.146944444445</v>
      </c>
      <c r="T2303" s="9">
        <f t="shared" si="189"/>
        <v>41446.146944444445</v>
      </c>
      <c r="U2303">
        <f t="shared" si="190"/>
        <v>2013</v>
      </c>
    </row>
    <row r="2304" spans="1:21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86"/>
        <v>171</v>
      </c>
      <c r="P2304">
        <f t="shared" si="187"/>
        <v>46.176499999999997</v>
      </c>
      <c r="Q2304" s="12" t="s">
        <v>8323</v>
      </c>
      <c r="R2304" t="s">
        <v>8327</v>
      </c>
      <c r="S2304" s="10">
        <f t="shared" si="188"/>
        <v>41605.868449074071</v>
      </c>
      <c r="T2304" s="9">
        <f t="shared" si="189"/>
        <v>41639.291666666664</v>
      </c>
      <c r="U2304">
        <f t="shared" si="190"/>
        <v>2013</v>
      </c>
    </row>
    <row r="2305" spans="1:21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86"/>
        <v>109</v>
      </c>
      <c r="P2305">
        <f t="shared" si="187"/>
        <v>68.481700000000004</v>
      </c>
      <c r="Q2305" s="12" t="s">
        <v>8323</v>
      </c>
      <c r="R2305" t="s">
        <v>8327</v>
      </c>
      <c r="S2305" s="10">
        <f t="shared" si="188"/>
        <v>40850.111064814817</v>
      </c>
      <c r="T2305" s="9">
        <f t="shared" si="189"/>
        <v>40890.152731481481</v>
      </c>
      <c r="U2305">
        <f t="shared" si="190"/>
        <v>2011</v>
      </c>
    </row>
    <row r="2306" spans="1:21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86"/>
        <v>101</v>
      </c>
      <c r="P2306">
        <f t="shared" si="187"/>
        <v>53.469200000000001</v>
      </c>
      <c r="Q2306" s="12" t="s">
        <v>8323</v>
      </c>
      <c r="R2306" t="s">
        <v>8327</v>
      </c>
      <c r="S2306" s="10">
        <f t="shared" si="188"/>
        <v>40502.815868055557</v>
      </c>
      <c r="T2306" s="9">
        <f t="shared" si="189"/>
        <v>40544.207638888889</v>
      </c>
      <c r="U2306">
        <f t="shared" si="190"/>
        <v>2010</v>
      </c>
    </row>
    <row r="2307" spans="1:21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91">ROUND(E2307/D2307*100,0)</f>
        <v>101</v>
      </c>
      <c r="P2307">
        <f t="shared" ref="P2307:P2370" si="192">IFERROR(ROUND(E2307/L2307,4),"no backers")</f>
        <v>109.1078</v>
      </c>
      <c r="Q2307" s="12" t="s">
        <v>8323</v>
      </c>
      <c r="R2307" t="s">
        <v>8327</v>
      </c>
      <c r="S2307" s="10">
        <f t="shared" ref="S2307:S2370" si="193">(((J2307/60)/60)/24)+DATE(1970,1,1)</f>
        <v>41834.695277777777</v>
      </c>
      <c r="T2307" s="9">
        <f t="shared" ref="T2307:T2370" si="194">(((I2307/60)/60)/24)+DATE(1970,1,1)</f>
        <v>41859.75</v>
      </c>
      <c r="U2307">
        <f t="shared" ref="U2307:U2370" si="195">YEAR(S2307)</f>
        <v>2014</v>
      </c>
    </row>
    <row r="2308" spans="1:21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91"/>
        <v>107</v>
      </c>
      <c r="P2308">
        <f t="shared" si="192"/>
        <v>51.185600000000001</v>
      </c>
      <c r="Q2308" s="12" t="s">
        <v>8323</v>
      </c>
      <c r="R2308" t="s">
        <v>8327</v>
      </c>
      <c r="S2308" s="10">
        <f t="shared" si="193"/>
        <v>40948.16815972222</v>
      </c>
      <c r="T2308" s="9">
        <f t="shared" si="194"/>
        <v>40978.16815972222</v>
      </c>
      <c r="U2308">
        <f t="shared" si="195"/>
        <v>2012</v>
      </c>
    </row>
    <row r="2309" spans="1:21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91"/>
        <v>107</v>
      </c>
      <c r="P2309">
        <f t="shared" si="192"/>
        <v>27.936800000000002</v>
      </c>
      <c r="Q2309" s="12" t="s">
        <v>8323</v>
      </c>
      <c r="R2309" t="s">
        <v>8327</v>
      </c>
      <c r="S2309" s="10">
        <f t="shared" si="193"/>
        <v>41004.802465277775</v>
      </c>
      <c r="T2309" s="9">
        <f t="shared" si="194"/>
        <v>41034.802407407406</v>
      </c>
      <c r="U2309">
        <f t="shared" si="195"/>
        <v>2012</v>
      </c>
    </row>
    <row r="2310" spans="1:21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91"/>
        <v>101</v>
      </c>
      <c r="P2310">
        <f t="shared" si="192"/>
        <v>82.496899999999997</v>
      </c>
      <c r="Q2310" s="12" t="s">
        <v>8323</v>
      </c>
      <c r="R2310" t="s">
        <v>8327</v>
      </c>
      <c r="S2310" s="10">
        <f t="shared" si="193"/>
        <v>41851.962916666671</v>
      </c>
      <c r="T2310" s="9">
        <f t="shared" si="194"/>
        <v>41880.041666666664</v>
      </c>
      <c r="U2310">
        <f t="shared" si="195"/>
        <v>2014</v>
      </c>
    </row>
    <row r="2311" spans="1:21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91"/>
        <v>107</v>
      </c>
      <c r="P2311">
        <f t="shared" si="192"/>
        <v>59.817500000000003</v>
      </c>
      <c r="Q2311" s="12" t="s">
        <v>8323</v>
      </c>
      <c r="R2311" t="s">
        <v>8327</v>
      </c>
      <c r="S2311" s="10">
        <f t="shared" si="193"/>
        <v>41307.987696759257</v>
      </c>
      <c r="T2311" s="9">
        <f t="shared" si="194"/>
        <v>41342.987696759257</v>
      </c>
      <c r="U2311">
        <f t="shared" si="195"/>
        <v>2013</v>
      </c>
    </row>
    <row r="2312" spans="1:21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91"/>
        <v>429</v>
      </c>
      <c r="P2312">
        <f t="shared" si="192"/>
        <v>64.816500000000005</v>
      </c>
      <c r="Q2312" s="12" t="s">
        <v>8323</v>
      </c>
      <c r="R2312" t="s">
        <v>8327</v>
      </c>
      <c r="S2312" s="10">
        <f t="shared" si="193"/>
        <v>41324.79415509259</v>
      </c>
      <c r="T2312" s="9">
        <f t="shared" si="194"/>
        <v>41354.752488425926</v>
      </c>
      <c r="U2312">
        <f t="shared" si="195"/>
        <v>2013</v>
      </c>
    </row>
    <row r="2313" spans="1:21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91"/>
        <v>104</v>
      </c>
      <c r="P2313">
        <f t="shared" si="192"/>
        <v>90.096199999999996</v>
      </c>
      <c r="Q2313" s="12" t="s">
        <v>8323</v>
      </c>
      <c r="R2313" t="s">
        <v>8327</v>
      </c>
      <c r="S2313" s="10">
        <f t="shared" si="193"/>
        <v>41736.004502314812</v>
      </c>
      <c r="T2313" s="9">
        <f t="shared" si="194"/>
        <v>41766.004502314812</v>
      </c>
      <c r="U2313">
        <f t="shared" si="195"/>
        <v>2014</v>
      </c>
    </row>
    <row r="2314" spans="1:21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91"/>
        <v>108</v>
      </c>
      <c r="P2314">
        <f t="shared" si="192"/>
        <v>40.962000000000003</v>
      </c>
      <c r="Q2314" s="12" t="s">
        <v>8323</v>
      </c>
      <c r="R2314" t="s">
        <v>8327</v>
      </c>
      <c r="S2314" s="10">
        <f t="shared" si="193"/>
        <v>41716.632847222223</v>
      </c>
      <c r="T2314" s="9">
        <f t="shared" si="194"/>
        <v>41747.958333333336</v>
      </c>
      <c r="U2314">
        <f t="shared" si="195"/>
        <v>2014</v>
      </c>
    </row>
    <row r="2315" spans="1:21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91"/>
        <v>176</v>
      </c>
      <c r="P2315">
        <f t="shared" si="192"/>
        <v>56.000100000000003</v>
      </c>
      <c r="Q2315" s="12" t="s">
        <v>8323</v>
      </c>
      <c r="R2315" t="s">
        <v>8327</v>
      </c>
      <c r="S2315" s="10">
        <f t="shared" si="193"/>
        <v>41002.958634259259</v>
      </c>
      <c r="T2315" s="9">
        <f t="shared" si="194"/>
        <v>41032.958634259259</v>
      </c>
      <c r="U2315">
        <f t="shared" si="195"/>
        <v>2012</v>
      </c>
    </row>
    <row r="2316" spans="1:21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91"/>
        <v>157</v>
      </c>
      <c r="P2316">
        <f t="shared" si="192"/>
        <v>37.672800000000002</v>
      </c>
      <c r="Q2316" s="12" t="s">
        <v>8323</v>
      </c>
      <c r="R2316" t="s">
        <v>8327</v>
      </c>
      <c r="S2316" s="10">
        <f t="shared" si="193"/>
        <v>41037.551585648151</v>
      </c>
      <c r="T2316" s="9">
        <f t="shared" si="194"/>
        <v>41067.551585648151</v>
      </c>
      <c r="U2316">
        <f t="shared" si="195"/>
        <v>2012</v>
      </c>
    </row>
    <row r="2317" spans="1:21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91"/>
        <v>103</v>
      </c>
      <c r="P2317">
        <f t="shared" si="192"/>
        <v>40.078099999999999</v>
      </c>
      <c r="Q2317" s="12" t="s">
        <v>8323</v>
      </c>
      <c r="R2317" t="s">
        <v>8327</v>
      </c>
      <c r="S2317" s="10">
        <f t="shared" si="193"/>
        <v>41004.72619212963</v>
      </c>
      <c r="T2317" s="9">
        <f t="shared" si="194"/>
        <v>41034.72619212963</v>
      </c>
      <c r="U2317">
        <f t="shared" si="195"/>
        <v>2012</v>
      </c>
    </row>
    <row r="2318" spans="1:21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91"/>
        <v>104</v>
      </c>
      <c r="P2318">
        <f t="shared" si="192"/>
        <v>78.031999999999996</v>
      </c>
      <c r="Q2318" s="12" t="s">
        <v>8323</v>
      </c>
      <c r="R2318" t="s">
        <v>8327</v>
      </c>
      <c r="S2318" s="10">
        <f t="shared" si="193"/>
        <v>40079.725115740745</v>
      </c>
      <c r="T2318" s="9">
        <f t="shared" si="194"/>
        <v>40156.76666666667</v>
      </c>
      <c r="U2318">
        <f t="shared" si="195"/>
        <v>2009</v>
      </c>
    </row>
    <row r="2319" spans="1:21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91"/>
        <v>104</v>
      </c>
      <c r="P2319">
        <f t="shared" si="192"/>
        <v>18.909099999999999</v>
      </c>
      <c r="Q2319" s="12" t="s">
        <v>8323</v>
      </c>
      <c r="R2319" t="s">
        <v>8327</v>
      </c>
      <c r="S2319" s="10">
        <f t="shared" si="193"/>
        <v>40192.542233796295</v>
      </c>
      <c r="T2319" s="9">
        <f t="shared" si="194"/>
        <v>40224.208333333336</v>
      </c>
      <c r="U2319">
        <f t="shared" si="195"/>
        <v>2010</v>
      </c>
    </row>
    <row r="2320" spans="1:21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91"/>
        <v>121</v>
      </c>
      <c r="P2320">
        <f t="shared" si="192"/>
        <v>37.134999999999998</v>
      </c>
      <c r="Q2320" s="12" t="s">
        <v>8323</v>
      </c>
      <c r="R2320" t="s">
        <v>8327</v>
      </c>
      <c r="S2320" s="10">
        <f t="shared" si="193"/>
        <v>40050.643680555557</v>
      </c>
      <c r="T2320" s="9">
        <f t="shared" si="194"/>
        <v>40082.165972222225</v>
      </c>
      <c r="U2320">
        <f t="shared" si="195"/>
        <v>2009</v>
      </c>
    </row>
    <row r="2321" spans="1:21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91"/>
        <v>108</v>
      </c>
      <c r="P2321">
        <f t="shared" si="192"/>
        <v>41.960999999999999</v>
      </c>
      <c r="Q2321" s="12" t="s">
        <v>8323</v>
      </c>
      <c r="R2321" t="s">
        <v>8327</v>
      </c>
      <c r="S2321" s="10">
        <f t="shared" si="193"/>
        <v>41593.082002314812</v>
      </c>
      <c r="T2321" s="9">
        <f t="shared" si="194"/>
        <v>41623.082002314812</v>
      </c>
      <c r="U2321">
        <f t="shared" si="195"/>
        <v>2013</v>
      </c>
    </row>
    <row r="2322" spans="1:21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91"/>
        <v>109</v>
      </c>
      <c r="P2322">
        <f t="shared" si="192"/>
        <v>61.044899999999998</v>
      </c>
      <c r="Q2322" s="12" t="s">
        <v>8323</v>
      </c>
      <c r="R2322" t="s">
        <v>8327</v>
      </c>
      <c r="S2322" s="10">
        <f t="shared" si="193"/>
        <v>41696.817129629628</v>
      </c>
      <c r="T2322" s="9">
        <f t="shared" si="194"/>
        <v>41731.775462962964</v>
      </c>
      <c r="U2322">
        <f t="shared" si="195"/>
        <v>2014</v>
      </c>
    </row>
    <row r="2323" spans="1:21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91"/>
        <v>39</v>
      </c>
      <c r="P2323">
        <f t="shared" si="192"/>
        <v>64.531300000000002</v>
      </c>
      <c r="Q2323" s="12" t="s">
        <v>8334</v>
      </c>
      <c r="R2323" t="s">
        <v>8350</v>
      </c>
      <c r="S2323" s="10">
        <f t="shared" si="193"/>
        <v>42799.260428240741</v>
      </c>
      <c r="T2323" s="9">
        <f t="shared" si="194"/>
        <v>42829.21876157407</v>
      </c>
      <c r="U2323">
        <f t="shared" si="195"/>
        <v>2017</v>
      </c>
    </row>
    <row r="2324" spans="1:21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91"/>
        <v>3</v>
      </c>
      <c r="P2324">
        <f t="shared" si="192"/>
        <v>21.25</v>
      </c>
      <c r="Q2324" s="12" t="s">
        <v>8334</v>
      </c>
      <c r="R2324" t="s">
        <v>8350</v>
      </c>
      <c r="S2324" s="10">
        <f t="shared" si="193"/>
        <v>42804.895474537043</v>
      </c>
      <c r="T2324" s="9">
        <f t="shared" si="194"/>
        <v>42834.853807870371</v>
      </c>
      <c r="U2324">
        <f t="shared" si="195"/>
        <v>2017</v>
      </c>
    </row>
    <row r="2325" spans="1:21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91"/>
        <v>48</v>
      </c>
      <c r="P2325">
        <f t="shared" si="192"/>
        <v>30</v>
      </c>
      <c r="Q2325" s="12" t="s">
        <v>8334</v>
      </c>
      <c r="R2325" t="s">
        <v>8350</v>
      </c>
      <c r="S2325" s="10">
        <f t="shared" si="193"/>
        <v>42807.755173611105</v>
      </c>
      <c r="T2325" s="9">
        <f t="shared" si="194"/>
        <v>42814.755173611105</v>
      </c>
      <c r="U2325">
        <f t="shared" si="195"/>
        <v>2017</v>
      </c>
    </row>
    <row r="2326" spans="1:21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91"/>
        <v>21</v>
      </c>
      <c r="P2326">
        <f t="shared" si="192"/>
        <v>25.491800000000001</v>
      </c>
      <c r="Q2326" s="12" t="s">
        <v>8334</v>
      </c>
      <c r="R2326" t="s">
        <v>8350</v>
      </c>
      <c r="S2326" s="10">
        <f t="shared" si="193"/>
        <v>42790.885243055556</v>
      </c>
      <c r="T2326" s="9">
        <f t="shared" si="194"/>
        <v>42820.843576388885</v>
      </c>
      <c r="U2326">
        <f t="shared" si="195"/>
        <v>2017</v>
      </c>
    </row>
    <row r="2327" spans="1:21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91"/>
        <v>8</v>
      </c>
      <c r="P2327">
        <f t="shared" si="192"/>
        <v>11.428599999999999</v>
      </c>
      <c r="Q2327" s="12" t="s">
        <v>8334</v>
      </c>
      <c r="R2327" t="s">
        <v>8350</v>
      </c>
      <c r="S2327" s="10">
        <f t="shared" si="193"/>
        <v>42794.022349537037</v>
      </c>
      <c r="T2327" s="9">
        <f t="shared" si="194"/>
        <v>42823.980682870373</v>
      </c>
      <c r="U2327">
        <f t="shared" si="195"/>
        <v>2017</v>
      </c>
    </row>
    <row r="2328" spans="1:21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91"/>
        <v>1</v>
      </c>
      <c r="P2328">
        <f t="shared" si="192"/>
        <v>108</v>
      </c>
      <c r="Q2328" s="12" t="s">
        <v>8334</v>
      </c>
      <c r="R2328" t="s">
        <v>8350</v>
      </c>
      <c r="S2328" s="10">
        <f t="shared" si="193"/>
        <v>42804.034120370372</v>
      </c>
      <c r="T2328" s="9">
        <f t="shared" si="194"/>
        <v>42855.708333333328</v>
      </c>
      <c r="U2328">
        <f t="shared" si="195"/>
        <v>2017</v>
      </c>
    </row>
    <row r="2329" spans="1:21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91"/>
        <v>526</v>
      </c>
      <c r="P2329">
        <f t="shared" si="192"/>
        <v>54.883200000000002</v>
      </c>
      <c r="Q2329" s="12" t="s">
        <v>8334</v>
      </c>
      <c r="R2329" t="s">
        <v>8350</v>
      </c>
      <c r="S2329" s="10">
        <f t="shared" si="193"/>
        <v>41842.917129629634</v>
      </c>
      <c r="T2329" s="9">
        <f t="shared" si="194"/>
        <v>41877.917129629634</v>
      </c>
      <c r="U2329">
        <f t="shared" si="195"/>
        <v>2014</v>
      </c>
    </row>
    <row r="2330" spans="1:21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91"/>
        <v>254</v>
      </c>
      <c r="P2330">
        <f t="shared" si="192"/>
        <v>47.383600000000001</v>
      </c>
      <c r="Q2330" s="12" t="s">
        <v>8334</v>
      </c>
      <c r="R2330" t="s">
        <v>8350</v>
      </c>
      <c r="S2330" s="10">
        <f t="shared" si="193"/>
        <v>42139.781678240746</v>
      </c>
      <c r="T2330" s="9">
        <f t="shared" si="194"/>
        <v>42169.781678240746</v>
      </c>
      <c r="U2330">
        <f t="shared" si="195"/>
        <v>2015</v>
      </c>
    </row>
    <row r="2331" spans="1:21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91"/>
        <v>106</v>
      </c>
      <c r="P2331">
        <f t="shared" si="192"/>
        <v>211.84</v>
      </c>
      <c r="Q2331" s="12" t="s">
        <v>8334</v>
      </c>
      <c r="R2331" t="s">
        <v>8350</v>
      </c>
      <c r="S2331" s="10">
        <f t="shared" si="193"/>
        <v>41807.624374999999</v>
      </c>
      <c r="T2331" s="9">
        <f t="shared" si="194"/>
        <v>41837.624374999999</v>
      </c>
      <c r="U2331">
        <f t="shared" si="195"/>
        <v>2014</v>
      </c>
    </row>
    <row r="2332" spans="1:21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91"/>
        <v>102</v>
      </c>
      <c r="P2332">
        <f t="shared" si="192"/>
        <v>219.9264</v>
      </c>
      <c r="Q2332" s="12" t="s">
        <v>8334</v>
      </c>
      <c r="R2332" t="s">
        <v>8350</v>
      </c>
      <c r="S2332" s="10">
        <f t="shared" si="193"/>
        <v>42332.89980324074</v>
      </c>
      <c r="T2332" s="9">
        <f t="shared" si="194"/>
        <v>42363</v>
      </c>
      <c r="U2332">
        <f t="shared" si="195"/>
        <v>2015</v>
      </c>
    </row>
    <row r="2333" spans="1:21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91"/>
        <v>144</v>
      </c>
      <c r="P2333">
        <f t="shared" si="192"/>
        <v>40.795400000000001</v>
      </c>
      <c r="Q2333" s="12" t="s">
        <v>8334</v>
      </c>
      <c r="R2333" t="s">
        <v>8350</v>
      </c>
      <c r="S2333" s="10">
        <f t="shared" si="193"/>
        <v>41839.005671296298</v>
      </c>
      <c r="T2333" s="9">
        <f t="shared" si="194"/>
        <v>41869.005671296298</v>
      </c>
      <c r="U2333">
        <f t="shared" si="195"/>
        <v>2014</v>
      </c>
    </row>
    <row r="2334" spans="1:21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91"/>
        <v>106</v>
      </c>
      <c r="P2334">
        <f t="shared" si="192"/>
        <v>75.502799999999993</v>
      </c>
      <c r="Q2334" s="12" t="s">
        <v>8334</v>
      </c>
      <c r="R2334" t="s">
        <v>8350</v>
      </c>
      <c r="S2334" s="10">
        <f t="shared" si="193"/>
        <v>42011.628136574072</v>
      </c>
      <c r="T2334" s="9">
        <f t="shared" si="194"/>
        <v>42041.628136574072</v>
      </c>
      <c r="U2334">
        <f t="shared" si="195"/>
        <v>2015</v>
      </c>
    </row>
    <row r="2335" spans="1:21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91"/>
        <v>212</v>
      </c>
      <c r="P2335">
        <f t="shared" si="192"/>
        <v>13.5426</v>
      </c>
      <c r="Q2335" s="12" t="s">
        <v>8334</v>
      </c>
      <c r="R2335" t="s">
        <v>8350</v>
      </c>
      <c r="S2335" s="10">
        <f t="shared" si="193"/>
        <v>41767.650347222225</v>
      </c>
      <c r="T2335" s="9">
        <f t="shared" si="194"/>
        <v>41788.743055555555</v>
      </c>
      <c r="U2335">
        <f t="shared" si="195"/>
        <v>2014</v>
      </c>
    </row>
    <row r="2336" spans="1:21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91"/>
        <v>102</v>
      </c>
      <c r="P2336">
        <f t="shared" si="192"/>
        <v>60.865699999999997</v>
      </c>
      <c r="Q2336" s="12" t="s">
        <v>8334</v>
      </c>
      <c r="R2336" t="s">
        <v>8350</v>
      </c>
      <c r="S2336" s="10">
        <f t="shared" si="193"/>
        <v>41918.670115740737</v>
      </c>
      <c r="T2336" s="9">
        <f t="shared" si="194"/>
        <v>41948.731944444444</v>
      </c>
      <c r="U2336">
        <f t="shared" si="195"/>
        <v>2014</v>
      </c>
    </row>
    <row r="2337" spans="1:21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91"/>
        <v>102</v>
      </c>
      <c r="P2337">
        <f t="shared" si="192"/>
        <v>115.6923</v>
      </c>
      <c r="Q2337" s="12" t="s">
        <v>8334</v>
      </c>
      <c r="R2337" t="s">
        <v>8350</v>
      </c>
      <c r="S2337" s="10">
        <f t="shared" si="193"/>
        <v>41771.572256944448</v>
      </c>
      <c r="T2337" s="9">
        <f t="shared" si="194"/>
        <v>41801.572256944448</v>
      </c>
      <c r="U2337">
        <f t="shared" si="195"/>
        <v>2014</v>
      </c>
    </row>
    <row r="2338" spans="1:21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91"/>
        <v>521</v>
      </c>
      <c r="P2338">
        <f t="shared" si="192"/>
        <v>48.104599999999998</v>
      </c>
      <c r="Q2338" s="12" t="s">
        <v>8334</v>
      </c>
      <c r="R2338" t="s">
        <v>8350</v>
      </c>
      <c r="S2338" s="10">
        <f t="shared" si="193"/>
        <v>41666.924710648149</v>
      </c>
      <c r="T2338" s="9">
        <f t="shared" si="194"/>
        <v>41706.924710648149</v>
      </c>
      <c r="U2338">
        <f t="shared" si="195"/>
        <v>2014</v>
      </c>
    </row>
    <row r="2339" spans="1:21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91"/>
        <v>111</v>
      </c>
      <c r="P2339">
        <f t="shared" si="192"/>
        <v>74.184399999999997</v>
      </c>
      <c r="Q2339" s="12" t="s">
        <v>8334</v>
      </c>
      <c r="R2339" t="s">
        <v>8350</v>
      </c>
      <c r="S2339" s="10">
        <f t="shared" si="193"/>
        <v>41786.640543981484</v>
      </c>
      <c r="T2339" s="9">
        <f t="shared" si="194"/>
        <v>41816.640543981484</v>
      </c>
      <c r="U2339">
        <f t="shared" si="195"/>
        <v>2014</v>
      </c>
    </row>
    <row r="2340" spans="1:21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91"/>
        <v>101</v>
      </c>
      <c r="P2340">
        <f t="shared" si="192"/>
        <v>123.3455</v>
      </c>
      <c r="Q2340" s="12" t="s">
        <v>8334</v>
      </c>
      <c r="R2340" t="s">
        <v>8350</v>
      </c>
      <c r="S2340" s="10">
        <f t="shared" si="193"/>
        <v>41789.896805555552</v>
      </c>
      <c r="T2340" s="9">
        <f t="shared" si="194"/>
        <v>41819.896805555552</v>
      </c>
      <c r="U2340">
        <f t="shared" si="195"/>
        <v>2014</v>
      </c>
    </row>
    <row r="2341" spans="1:21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91"/>
        <v>294</v>
      </c>
      <c r="P2341">
        <f t="shared" si="192"/>
        <v>66.623199999999997</v>
      </c>
      <c r="Q2341" s="12" t="s">
        <v>8334</v>
      </c>
      <c r="R2341" t="s">
        <v>8350</v>
      </c>
      <c r="S2341" s="10">
        <f t="shared" si="193"/>
        <v>42692.79987268518</v>
      </c>
      <c r="T2341" s="9">
        <f t="shared" si="194"/>
        <v>42723.332638888889</v>
      </c>
      <c r="U2341">
        <f t="shared" si="195"/>
        <v>2016</v>
      </c>
    </row>
    <row r="2342" spans="1:21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91"/>
        <v>106</v>
      </c>
      <c r="P2342">
        <f t="shared" si="192"/>
        <v>104.9901</v>
      </c>
      <c r="Q2342" s="12" t="s">
        <v>8334</v>
      </c>
      <c r="R2342" t="s">
        <v>8350</v>
      </c>
      <c r="S2342" s="10">
        <f t="shared" si="193"/>
        <v>42643.642800925925</v>
      </c>
      <c r="T2342" s="9">
        <f t="shared" si="194"/>
        <v>42673.642800925925</v>
      </c>
      <c r="U2342">
        <f t="shared" si="195"/>
        <v>2016</v>
      </c>
    </row>
    <row r="2343" spans="1:21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91"/>
        <v>0</v>
      </c>
      <c r="P2343" t="str">
        <f t="shared" si="192"/>
        <v>no backers</v>
      </c>
      <c r="Q2343" s="12" t="s">
        <v>8317</v>
      </c>
      <c r="R2343" t="s">
        <v>8318</v>
      </c>
      <c r="S2343" s="10">
        <f t="shared" si="193"/>
        <v>42167.813703703709</v>
      </c>
      <c r="T2343" s="9">
        <f t="shared" si="194"/>
        <v>42197.813703703709</v>
      </c>
      <c r="U2343">
        <f t="shared" si="195"/>
        <v>2015</v>
      </c>
    </row>
    <row r="2344" spans="1:21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91"/>
        <v>0</v>
      </c>
      <c r="P2344" t="str">
        <f t="shared" si="192"/>
        <v>no backers</v>
      </c>
      <c r="Q2344" s="12" t="s">
        <v>8317</v>
      </c>
      <c r="R2344" t="s">
        <v>8318</v>
      </c>
      <c r="S2344" s="10">
        <f t="shared" si="193"/>
        <v>41897.702199074076</v>
      </c>
      <c r="T2344" s="9">
        <f t="shared" si="194"/>
        <v>41918.208333333336</v>
      </c>
      <c r="U2344">
        <f t="shared" si="195"/>
        <v>2014</v>
      </c>
    </row>
    <row r="2345" spans="1:21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91"/>
        <v>3</v>
      </c>
      <c r="P2345">
        <f t="shared" si="192"/>
        <v>300</v>
      </c>
      <c r="Q2345" s="12" t="s">
        <v>8317</v>
      </c>
      <c r="R2345" t="s">
        <v>8318</v>
      </c>
      <c r="S2345" s="10">
        <f t="shared" si="193"/>
        <v>42327.825289351851</v>
      </c>
      <c r="T2345" s="9">
        <f t="shared" si="194"/>
        <v>42377.82430555555</v>
      </c>
      <c r="U2345">
        <f t="shared" si="195"/>
        <v>2015</v>
      </c>
    </row>
    <row r="2346" spans="1:21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91"/>
        <v>0</v>
      </c>
      <c r="P2346">
        <f t="shared" si="192"/>
        <v>1</v>
      </c>
      <c r="Q2346" s="12" t="s">
        <v>8317</v>
      </c>
      <c r="R2346" t="s">
        <v>8318</v>
      </c>
      <c r="S2346" s="10">
        <f t="shared" si="193"/>
        <v>42515.727650462963</v>
      </c>
      <c r="T2346" s="9">
        <f t="shared" si="194"/>
        <v>42545.727650462963</v>
      </c>
      <c r="U2346">
        <f t="shared" si="195"/>
        <v>2016</v>
      </c>
    </row>
    <row r="2347" spans="1:21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91"/>
        <v>0</v>
      </c>
      <c r="P2347" t="str">
        <f t="shared" si="192"/>
        <v>no backers</v>
      </c>
      <c r="Q2347" s="12" t="s">
        <v>8317</v>
      </c>
      <c r="R2347" t="s">
        <v>8318</v>
      </c>
      <c r="S2347" s="10">
        <f t="shared" si="193"/>
        <v>42060.001805555556</v>
      </c>
      <c r="T2347" s="9">
        <f t="shared" si="194"/>
        <v>42094.985416666663</v>
      </c>
      <c r="U2347">
        <f t="shared" si="195"/>
        <v>2015</v>
      </c>
    </row>
    <row r="2348" spans="1:21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91"/>
        <v>0</v>
      </c>
      <c r="P2348">
        <f t="shared" si="192"/>
        <v>13</v>
      </c>
      <c r="Q2348" s="12" t="s">
        <v>8317</v>
      </c>
      <c r="R2348" t="s">
        <v>8318</v>
      </c>
      <c r="S2348" s="10">
        <f t="shared" si="193"/>
        <v>42615.79896990741</v>
      </c>
      <c r="T2348" s="9">
        <f t="shared" si="194"/>
        <v>42660.79896990741</v>
      </c>
      <c r="U2348">
        <f t="shared" si="195"/>
        <v>2016</v>
      </c>
    </row>
    <row r="2349" spans="1:21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91"/>
        <v>2</v>
      </c>
      <c r="P2349">
        <f t="shared" si="192"/>
        <v>15</v>
      </c>
      <c r="Q2349" s="12" t="s">
        <v>8317</v>
      </c>
      <c r="R2349" t="s">
        <v>8318</v>
      </c>
      <c r="S2349" s="10">
        <f t="shared" si="193"/>
        <v>42577.607361111113</v>
      </c>
      <c r="T2349" s="9">
        <f t="shared" si="194"/>
        <v>42607.607361111113</v>
      </c>
      <c r="U2349">
        <f t="shared" si="195"/>
        <v>2016</v>
      </c>
    </row>
    <row r="2350" spans="1:21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91"/>
        <v>0</v>
      </c>
      <c r="P2350">
        <f t="shared" si="192"/>
        <v>54</v>
      </c>
      <c r="Q2350" s="12" t="s">
        <v>8317</v>
      </c>
      <c r="R2350" t="s">
        <v>8318</v>
      </c>
      <c r="S2350" s="10">
        <f t="shared" si="193"/>
        <v>42360.932152777779</v>
      </c>
      <c r="T2350" s="9">
        <f t="shared" si="194"/>
        <v>42420.932152777779</v>
      </c>
      <c r="U2350">
        <f t="shared" si="195"/>
        <v>2015</v>
      </c>
    </row>
    <row r="2351" spans="1:21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91"/>
        <v>0</v>
      </c>
      <c r="P2351" t="str">
        <f t="shared" si="192"/>
        <v>no backers</v>
      </c>
      <c r="Q2351" s="12" t="s">
        <v>8317</v>
      </c>
      <c r="R2351" t="s">
        <v>8318</v>
      </c>
      <c r="S2351" s="10">
        <f t="shared" si="193"/>
        <v>42198.775787037041</v>
      </c>
      <c r="T2351" s="9">
        <f t="shared" si="194"/>
        <v>42227.775787037041</v>
      </c>
      <c r="U2351">
        <f t="shared" si="195"/>
        <v>2015</v>
      </c>
    </row>
    <row r="2352" spans="1:21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91"/>
        <v>0</v>
      </c>
      <c r="P2352" t="str">
        <f t="shared" si="192"/>
        <v>no backers</v>
      </c>
      <c r="Q2352" s="12" t="s">
        <v>8317</v>
      </c>
      <c r="R2352" t="s">
        <v>8318</v>
      </c>
      <c r="S2352" s="10">
        <f t="shared" si="193"/>
        <v>42708.842245370368</v>
      </c>
      <c r="T2352" s="9">
        <f t="shared" si="194"/>
        <v>42738.842245370368</v>
      </c>
      <c r="U2352">
        <f t="shared" si="195"/>
        <v>2016</v>
      </c>
    </row>
    <row r="2353" spans="1:21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91"/>
        <v>1</v>
      </c>
      <c r="P2353">
        <f t="shared" si="192"/>
        <v>15.428599999999999</v>
      </c>
      <c r="Q2353" s="12" t="s">
        <v>8317</v>
      </c>
      <c r="R2353" t="s">
        <v>8318</v>
      </c>
      <c r="S2353" s="10">
        <f t="shared" si="193"/>
        <v>42094.101145833338</v>
      </c>
      <c r="T2353" s="9">
        <f t="shared" si="194"/>
        <v>42124.101145833338</v>
      </c>
      <c r="U2353">
        <f t="shared" si="195"/>
        <v>2015</v>
      </c>
    </row>
    <row r="2354" spans="1:21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91"/>
        <v>0</v>
      </c>
      <c r="P2354" t="str">
        <f t="shared" si="192"/>
        <v>no backers</v>
      </c>
      <c r="Q2354" s="12" t="s">
        <v>8317</v>
      </c>
      <c r="R2354" t="s">
        <v>8318</v>
      </c>
      <c r="S2354" s="10">
        <f t="shared" si="193"/>
        <v>42101.633703703701</v>
      </c>
      <c r="T2354" s="9">
        <f t="shared" si="194"/>
        <v>42161.633703703701</v>
      </c>
      <c r="U2354">
        <f t="shared" si="195"/>
        <v>2015</v>
      </c>
    </row>
    <row r="2355" spans="1:21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91"/>
        <v>0</v>
      </c>
      <c r="P2355" t="str">
        <f t="shared" si="192"/>
        <v>no backers</v>
      </c>
      <c r="Q2355" s="12" t="s">
        <v>8317</v>
      </c>
      <c r="R2355" t="s">
        <v>8318</v>
      </c>
      <c r="S2355" s="10">
        <f t="shared" si="193"/>
        <v>42103.676180555558</v>
      </c>
      <c r="T2355" s="9">
        <f t="shared" si="194"/>
        <v>42115.676180555558</v>
      </c>
      <c r="U2355">
        <f t="shared" si="195"/>
        <v>2015</v>
      </c>
    </row>
    <row r="2356" spans="1:21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91"/>
        <v>0</v>
      </c>
      <c r="P2356">
        <f t="shared" si="192"/>
        <v>25</v>
      </c>
      <c r="Q2356" s="12" t="s">
        <v>8317</v>
      </c>
      <c r="R2356" t="s">
        <v>8318</v>
      </c>
      <c r="S2356" s="10">
        <f t="shared" si="193"/>
        <v>41954.722916666666</v>
      </c>
      <c r="T2356" s="9">
        <f t="shared" si="194"/>
        <v>42014.722916666666</v>
      </c>
      <c r="U2356">
        <f t="shared" si="195"/>
        <v>2014</v>
      </c>
    </row>
    <row r="2357" spans="1:21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91"/>
        <v>1</v>
      </c>
      <c r="P2357">
        <f t="shared" si="192"/>
        <v>27.5</v>
      </c>
      <c r="Q2357" s="12" t="s">
        <v>8317</v>
      </c>
      <c r="R2357" t="s">
        <v>8318</v>
      </c>
      <c r="S2357" s="10">
        <f t="shared" si="193"/>
        <v>42096.918240740735</v>
      </c>
      <c r="T2357" s="9">
        <f t="shared" si="194"/>
        <v>42126.918240740735</v>
      </c>
      <c r="U2357">
        <f t="shared" si="195"/>
        <v>2015</v>
      </c>
    </row>
    <row r="2358" spans="1:21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91"/>
        <v>0</v>
      </c>
      <c r="P2358" t="str">
        <f t="shared" si="192"/>
        <v>no backers</v>
      </c>
      <c r="Q2358" s="12" t="s">
        <v>8317</v>
      </c>
      <c r="R2358" t="s">
        <v>8318</v>
      </c>
      <c r="S2358" s="10">
        <f t="shared" si="193"/>
        <v>42130.78361111111</v>
      </c>
      <c r="T2358" s="9">
        <f t="shared" si="194"/>
        <v>42160.78361111111</v>
      </c>
      <c r="U2358">
        <f t="shared" si="195"/>
        <v>2015</v>
      </c>
    </row>
    <row r="2359" spans="1:21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91"/>
        <v>0</v>
      </c>
      <c r="P2359" t="str">
        <f t="shared" si="192"/>
        <v>no backers</v>
      </c>
      <c r="Q2359" s="12" t="s">
        <v>8317</v>
      </c>
      <c r="R2359" t="s">
        <v>8318</v>
      </c>
      <c r="S2359" s="10">
        <f t="shared" si="193"/>
        <v>42264.620115740734</v>
      </c>
      <c r="T2359" s="9">
        <f t="shared" si="194"/>
        <v>42294.620115740734</v>
      </c>
      <c r="U2359">
        <f t="shared" si="195"/>
        <v>2015</v>
      </c>
    </row>
    <row r="2360" spans="1:21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91"/>
        <v>0</v>
      </c>
      <c r="P2360" t="str">
        <f t="shared" si="192"/>
        <v>no backers</v>
      </c>
      <c r="Q2360" s="12" t="s">
        <v>8317</v>
      </c>
      <c r="R2360" t="s">
        <v>8318</v>
      </c>
      <c r="S2360" s="10">
        <f t="shared" si="193"/>
        <v>41978.930972222224</v>
      </c>
      <c r="T2360" s="9">
        <f t="shared" si="194"/>
        <v>42035.027083333334</v>
      </c>
      <c r="U2360">
        <f t="shared" si="195"/>
        <v>2014</v>
      </c>
    </row>
    <row r="2361" spans="1:21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91"/>
        <v>15</v>
      </c>
      <c r="P2361">
        <f t="shared" si="192"/>
        <v>367</v>
      </c>
      <c r="Q2361" s="12" t="s">
        <v>8317</v>
      </c>
      <c r="R2361" t="s">
        <v>8318</v>
      </c>
      <c r="S2361" s="10">
        <f t="shared" si="193"/>
        <v>42159.649583333332</v>
      </c>
      <c r="T2361" s="9">
        <f t="shared" si="194"/>
        <v>42219.649583333332</v>
      </c>
      <c r="U2361">
        <f t="shared" si="195"/>
        <v>2015</v>
      </c>
    </row>
    <row r="2362" spans="1:21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91"/>
        <v>0</v>
      </c>
      <c r="P2362">
        <f t="shared" si="192"/>
        <v>2</v>
      </c>
      <c r="Q2362" s="12" t="s">
        <v>8317</v>
      </c>
      <c r="R2362" t="s">
        <v>8318</v>
      </c>
      <c r="S2362" s="10">
        <f t="shared" si="193"/>
        <v>42377.70694444445</v>
      </c>
      <c r="T2362" s="9">
        <f t="shared" si="194"/>
        <v>42407.70694444445</v>
      </c>
      <c r="U2362">
        <f t="shared" si="195"/>
        <v>2016</v>
      </c>
    </row>
    <row r="2363" spans="1:21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91"/>
        <v>0</v>
      </c>
      <c r="P2363" t="str">
        <f t="shared" si="192"/>
        <v>no backers</v>
      </c>
      <c r="Q2363" s="12" t="s">
        <v>8317</v>
      </c>
      <c r="R2363" t="s">
        <v>8318</v>
      </c>
      <c r="S2363" s="10">
        <f t="shared" si="193"/>
        <v>42466.858888888892</v>
      </c>
      <c r="T2363" s="9">
        <f t="shared" si="194"/>
        <v>42490.916666666672</v>
      </c>
      <c r="U2363">
        <f t="shared" si="195"/>
        <v>2016</v>
      </c>
    </row>
    <row r="2364" spans="1:21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91"/>
        <v>29</v>
      </c>
      <c r="P2364">
        <f t="shared" si="192"/>
        <v>60</v>
      </c>
      <c r="Q2364" s="12" t="s">
        <v>8317</v>
      </c>
      <c r="R2364" t="s">
        <v>8318</v>
      </c>
      <c r="S2364" s="10">
        <f t="shared" si="193"/>
        <v>41954.688310185185</v>
      </c>
      <c r="T2364" s="9">
        <f t="shared" si="194"/>
        <v>41984.688310185185</v>
      </c>
      <c r="U2364">
        <f t="shared" si="195"/>
        <v>2014</v>
      </c>
    </row>
    <row r="2365" spans="1:21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91"/>
        <v>0</v>
      </c>
      <c r="P2365" t="str">
        <f t="shared" si="192"/>
        <v>no backers</v>
      </c>
      <c r="Q2365" s="12" t="s">
        <v>8317</v>
      </c>
      <c r="R2365" t="s">
        <v>8318</v>
      </c>
      <c r="S2365" s="10">
        <f t="shared" si="193"/>
        <v>42322.011574074073</v>
      </c>
      <c r="T2365" s="9">
        <f t="shared" si="194"/>
        <v>42367.011574074073</v>
      </c>
      <c r="U2365">
        <f t="shared" si="195"/>
        <v>2015</v>
      </c>
    </row>
    <row r="2366" spans="1:21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91"/>
        <v>0</v>
      </c>
      <c r="P2366" t="str">
        <f t="shared" si="192"/>
        <v>no backers</v>
      </c>
      <c r="Q2366" s="12" t="s">
        <v>8317</v>
      </c>
      <c r="R2366" t="s">
        <v>8318</v>
      </c>
      <c r="S2366" s="10">
        <f t="shared" si="193"/>
        <v>42248.934675925921</v>
      </c>
      <c r="T2366" s="9">
        <f t="shared" si="194"/>
        <v>42303.934675925921</v>
      </c>
      <c r="U2366">
        <f t="shared" si="195"/>
        <v>2015</v>
      </c>
    </row>
    <row r="2367" spans="1:21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91"/>
        <v>0</v>
      </c>
      <c r="P2367" t="str">
        <f t="shared" si="192"/>
        <v>no backers</v>
      </c>
      <c r="Q2367" s="12" t="s">
        <v>8317</v>
      </c>
      <c r="R2367" t="s">
        <v>8318</v>
      </c>
      <c r="S2367" s="10">
        <f t="shared" si="193"/>
        <v>42346.736400462964</v>
      </c>
      <c r="T2367" s="9">
        <f t="shared" si="194"/>
        <v>42386.958333333328</v>
      </c>
      <c r="U2367">
        <f t="shared" si="195"/>
        <v>2015</v>
      </c>
    </row>
    <row r="2368" spans="1:21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91"/>
        <v>11</v>
      </c>
      <c r="P2368">
        <f t="shared" si="192"/>
        <v>97.407399999999996</v>
      </c>
      <c r="Q2368" s="12" t="s">
        <v>8317</v>
      </c>
      <c r="R2368" t="s">
        <v>8318</v>
      </c>
      <c r="S2368" s="10">
        <f t="shared" si="193"/>
        <v>42268.531631944439</v>
      </c>
      <c r="T2368" s="9">
        <f t="shared" si="194"/>
        <v>42298.531631944439</v>
      </c>
      <c r="U2368">
        <f t="shared" si="195"/>
        <v>2015</v>
      </c>
    </row>
    <row r="2369" spans="1:21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91"/>
        <v>1</v>
      </c>
      <c r="P2369">
        <f t="shared" si="192"/>
        <v>47.857100000000003</v>
      </c>
      <c r="Q2369" s="12" t="s">
        <v>8317</v>
      </c>
      <c r="R2369" t="s">
        <v>8318</v>
      </c>
      <c r="S2369" s="10">
        <f t="shared" si="193"/>
        <v>42425.970092592594</v>
      </c>
      <c r="T2369" s="9">
        <f t="shared" si="194"/>
        <v>42485.928425925929</v>
      </c>
      <c r="U2369">
        <f t="shared" si="195"/>
        <v>2016</v>
      </c>
    </row>
    <row r="2370" spans="1:21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91"/>
        <v>0</v>
      </c>
      <c r="P2370">
        <f t="shared" si="192"/>
        <v>50</v>
      </c>
      <c r="Q2370" s="12" t="s">
        <v>8317</v>
      </c>
      <c r="R2370" t="s">
        <v>8318</v>
      </c>
      <c r="S2370" s="10">
        <f t="shared" si="193"/>
        <v>42063.721817129626</v>
      </c>
      <c r="T2370" s="9">
        <f t="shared" si="194"/>
        <v>42108.680150462969</v>
      </c>
      <c r="U2370">
        <f t="shared" si="195"/>
        <v>2015</v>
      </c>
    </row>
    <row r="2371" spans="1:21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96">ROUND(E2371/D2371*100,0)</f>
        <v>0</v>
      </c>
      <c r="P2371" t="str">
        <f t="shared" ref="P2371:P2434" si="197">IFERROR(ROUND(E2371/L2371,4),"no backers")</f>
        <v>no backers</v>
      </c>
      <c r="Q2371" s="12" t="s">
        <v>8317</v>
      </c>
      <c r="R2371" t="s">
        <v>8318</v>
      </c>
      <c r="S2371" s="10">
        <f t="shared" ref="S2371:S2434" si="198">(((J2371/60)/60)/24)+DATE(1970,1,1)</f>
        <v>42380.812627314815</v>
      </c>
      <c r="T2371" s="9">
        <f t="shared" ref="T2371:T2434" si="199">(((I2371/60)/60)/24)+DATE(1970,1,1)</f>
        <v>42410.812627314815</v>
      </c>
      <c r="U2371">
        <f t="shared" ref="U2371:U2434" si="200">YEAR(S2371)</f>
        <v>2016</v>
      </c>
    </row>
    <row r="2372" spans="1:21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96"/>
        <v>0</v>
      </c>
      <c r="P2372">
        <f t="shared" si="197"/>
        <v>20.5</v>
      </c>
      <c r="Q2372" s="12" t="s">
        <v>8317</v>
      </c>
      <c r="R2372" t="s">
        <v>8318</v>
      </c>
      <c r="S2372" s="10">
        <f t="shared" si="198"/>
        <v>41961.18913194444</v>
      </c>
      <c r="T2372" s="9">
        <f t="shared" si="199"/>
        <v>41991.18913194444</v>
      </c>
      <c r="U2372">
        <f t="shared" si="200"/>
        <v>2014</v>
      </c>
    </row>
    <row r="2373" spans="1:21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96"/>
        <v>0</v>
      </c>
      <c r="P2373" t="str">
        <f t="shared" si="197"/>
        <v>no backers</v>
      </c>
      <c r="Q2373" s="12" t="s">
        <v>8317</v>
      </c>
      <c r="R2373" t="s">
        <v>8318</v>
      </c>
      <c r="S2373" s="10">
        <f t="shared" si="198"/>
        <v>42150.777731481481</v>
      </c>
      <c r="T2373" s="9">
        <f t="shared" si="199"/>
        <v>42180.777731481481</v>
      </c>
      <c r="U2373">
        <f t="shared" si="200"/>
        <v>2015</v>
      </c>
    </row>
    <row r="2374" spans="1:21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96"/>
        <v>3</v>
      </c>
      <c r="P2374">
        <f t="shared" si="197"/>
        <v>30</v>
      </c>
      <c r="Q2374" s="12" t="s">
        <v>8317</v>
      </c>
      <c r="R2374" t="s">
        <v>8318</v>
      </c>
      <c r="S2374" s="10">
        <f t="shared" si="198"/>
        <v>42088.069108796291</v>
      </c>
      <c r="T2374" s="9">
        <f t="shared" si="199"/>
        <v>42118.069108796291</v>
      </c>
      <c r="U2374">
        <f t="shared" si="200"/>
        <v>2015</v>
      </c>
    </row>
    <row r="2375" spans="1:21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96"/>
        <v>0</v>
      </c>
      <c r="P2375">
        <f t="shared" si="197"/>
        <v>50</v>
      </c>
      <c r="Q2375" s="12" t="s">
        <v>8317</v>
      </c>
      <c r="R2375" t="s">
        <v>8318</v>
      </c>
      <c r="S2375" s="10">
        <f t="shared" si="198"/>
        <v>42215.662314814821</v>
      </c>
      <c r="T2375" s="9">
        <f t="shared" si="199"/>
        <v>42245.662314814821</v>
      </c>
      <c r="U2375">
        <f t="shared" si="200"/>
        <v>2015</v>
      </c>
    </row>
    <row r="2376" spans="1:21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96"/>
        <v>0</v>
      </c>
      <c r="P2376">
        <f t="shared" si="197"/>
        <v>10</v>
      </c>
      <c r="Q2376" s="12" t="s">
        <v>8317</v>
      </c>
      <c r="R2376" t="s">
        <v>8318</v>
      </c>
      <c r="S2376" s="10">
        <f t="shared" si="198"/>
        <v>42017.843287037031</v>
      </c>
      <c r="T2376" s="9">
        <f t="shared" si="199"/>
        <v>42047.843287037031</v>
      </c>
      <c r="U2376">
        <f t="shared" si="200"/>
        <v>2015</v>
      </c>
    </row>
    <row r="2377" spans="1:21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96"/>
        <v>0</v>
      </c>
      <c r="P2377" t="str">
        <f t="shared" si="197"/>
        <v>no backers</v>
      </c>
      <c r="Q2377" s="12" t="s">
        <v>8317</v>
      </c>
      <c r="R2377" t="s">
        <v>8318</v>
      </c>
      <c r="S2377" s="10">
        <f t="shared" si="198"/>
        <v>42592.836076388892</v>
      </c>
      <c r="T2377" s="9">
        <f t="shared" si="199"/>
        <v>42622.836076388892</v>
      </c>
      <c r="U2377">
        <f t="shared" si="200"/>
        <v>2016</v>
      </c>
    </row>
    <row r="2378" spans="1:21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96"/>
        <v>11</v>
      </c>
      <c r="P2378">
        <f t="shared" si="197"/>
        <v>81.582499999999996</v>
      </c>
      <c r="Q2378" s="12" t="s">
        <v>8317</v>
      </c>
      <c r="R2378" t="s">
        <v>8318</v>
      </c>
      <c r="S2378" s="10">
        <f t="shared" si="198"/>
        <v>42318.925532407404</v>
      </c>
      <c r="T2378" s="9">
        <f t="shared" si="199"/>
        <v>42348.925532407404</v>
      </c>
      <c r="U2378">
        <f t="shared" si="200"/>
        <v>2015</v>
      </c>
    </row>
    <row r="2379" spans="1:21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96"/>
        <v>0</v>
      </c>
      <c r="P2379" t="str">
        <f t="shared" si="197"/>
        <v>no backers</v>
      </c>
      <c r="Q2379" s="12" t="s">
        <v>8317</v>
      </c>
      <c r="R2379" t="s">
        <v>8318</v>
      </c>
      <c r="S2379" s="10">
        <f t="shared" si="198"/>
        <v>42669.870173611111</v>
      </c>
      <c r="T2379" s="9">
        <f t="shared" si="199"/>
        <v>42699.911840277782</v>
      </c>
      <c r="U2379">
        <f t="shared" si="200"/>
        <v>2016</v>
      </c>
    </row>
    <row r="2380" spans="1:21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96"/>
        <v>0</v>
      </c>
      <c r="P2380" t="str">
        <f t="shared" si="197"/>
        <v>no backers</v>
      </c>
      <c r="Q2380" s="12" t="s">
        <v>8317</v>
      </c>
      <c r="R2380" t="s">
        <v>8318</v>
      </c>
      <c r="S2380" s="10">
        <f t="shared" si="198"/>
        <v>42213.013078703705</v>
      </c>
      <c r="T2380" s="9">
        <f t="shared" si="199"/>
        <v>42242.013078703705</v>
      </c>
      <c r="U2380">
        <f t="shared" si="200"/>
        <v>2015</v>
      </c>
    </row>
    <row r="2381" spans="1:21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96"/>
        <v>0</v>
      </c>
      <c r="P2381" t="str">
        <f t="shared" si="197"/>
        <v>no backers</v>
      </c>
      <c r="Q2381" s="12" t="s">
        <v>8317</v>
      </c>
      <c r="R2381" t="s">
        <v>8318</v>
      </c>
      <c r="S2381" s="10">
        <f t="shared" si="198"/>
        <v>42237.016388888893</v>
      </c>
      <c r="T2381" s="9">
        <f t="shared" si="199"/>
        <v>42282.016388888893</v>
      </c>
      <c r="U2381">
        <f t="shared" si="200"/>
        <v>2015</v>
      </c>
    </row>
    <row r="2382" spans="1:21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96"/>
        <v>0</v>
      </c>
      <c r="P2382">
        <f t="shared" si="197"/>
        <v>18.333300000000001</v>
      </c>
      <c r="Q2382" s="12" t="s">
        <v>8317</v>
      </c>
      <c r="R2382" t="s">
        <v>8318</v>
      </c>
      <c r="S2382" s="10">
        <f t="shared" si="198"/>
        <v>42248.793310185181</v>
      </c>
      <c r="T2382" s="9">
        <f t="shared" si="199"/>
        <v>42278.793310185181</v>
      </c>
      <c r="U2382">
        <f t="shared" si="200"/>
        <v>2015</v>
      </c>
    </row>
    <row r="2383" spans="1:21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96"/>
        <v>2</v>
      </c>
      <c r="P2383">
        <f t="shared" si="197"/>
        <v>224.42859999999999</v>
      </c>
      <c r="Q2383" s="12" t="s">
        <v>8317</v>
      </c>
      <c r="R2383" t="s">
        <v>8318</v>
      </c>
      <c r="S2383" s="10">
        <f t="shared" si="198"/>
        <v>42074.935740740737</v>
      </c>
      <c r="T2383" s="9">
        <f t="shared" si="199"/>
        <v>42104.935740740737</v>
      </c>
      <c r="U2383">
        <f t="shared" si="200"/>
        <v>2015</v>
      </c>
    </row>
    <row r="2384" spans="1:21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96"/>
        <v>3</v>
      </c>
      <c r="P2384">
        <f t="shared" si="197"/>
        <v>37.5</v>
      </c>
      <c r="Q2384" s="12" t="s">
        <v>8317</v>
      </c>
      <c r="R2384" t="s">
        <v>8318</v>
      </c>
      <c r="S2384" s="10">
        <f t="shared" si="198"/>
        <v>42195.187534722223</v>
      </c>
      <c r="T2384" s="9">
        <f t="shared" si="199"/>
        <v>42220.187534722223</v>
      </c>
      <c r="U2384">
        <f t="shared" si="200"/>
        <v>2015</v>
      </c>
    </row>
    <row r="2385" spans="1:21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96"/>
        <v>4</v>
      </c>
      <c r="P2385">
        <f t="shared" si="197"/>
        <v>145</v>
      </c>
      <c r="Q2385" s="12" t="s">
        <v>8317</v>
      </c>
      <c r="R2385" t="s">
        <v>8318</v>
      </c>
      <c r="S2385" s="10">
        <f t="shared" si="198"/>
        <v>42027.056793981479</v>
      </c>
      <c r="T2385" s="9">
        <f t="shared" si="199"/>
        <v>42057.056793981479</v>
      </c>
      <c r="U2385">
        <f t="shared" si="200"/>
        <v>2015</v>
      </c>
    </row>
    <row r="2386" spans="1:21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96"/>
        <v>1</v>
      </c>
      <c r="P2386">
        <f t="shared" si="197"/>
        <v>1</v>
      </c>
      <c r="Q2386" s="12" t="s">
        <v>8317</v>
      </c>
      <c r="R2386" t="s">
        <v>8318</v>
      </c>
      <c r="S2386" s="10">
        <f t="shared" si="198"/>
        <v>41927.067627314813</v>
      </c>
      <c r="T2386" s="9">
        <f t="shared" si="199"/>
        <v>41957.109293981484</v>
      </c>
      <c r="U2386">
        <f t="shared" si="200"/>
        <v>2014</v>
      </c>
    </row>
    <row r="2387" spans="1:21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96"/>
        <v>1</v>
      </c>
      <c r="P2387">
        <f t="shared" si="197"/>
        <v>112.5714</v>
      </c>
      <c r="Q2387" s="12" t="s">
        <v>8317</v>
      </c>
      <c r="R2387" t="s">
        <v>8318</v>
      </c>
      <c r="S2387" s="10">
        <f t="shared" si="198"/>
        <v>42191.70175925926</v>
      </c>
      <c r="T2387" s="9">
        <f t="shared" si="199"/>
        <v>42221.70175925926</v>
      </c>
      <c r="U2387">
        <f t="shared" si="200"/>
        <v>2015</v>
      </c>
    </row>
    <row r="2388" spans="1:21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96"/>
        <v>0</v>
      </c>
      <c r="P2388" t="str">
        <f t="shared" si="197"/>
        <v>no backers</v>
      </c>
      <c r="Q2388" s="12" t="s">
        <v>8317</v>
      </c>
      <c r="R2388" t="s">
        <v>8318</v>
      </c>
      <c r="S2388" s="10">
        <f t="shared" si="198"/>
        <v>41954.838240740741</v>
      </c>
      <c r="T2388" s="9">
        <f t="shared" si="199"/>
        <v>42014.838240740741</v>
      </c>
      <c r="U2388">
        <f t="shared" si="200"/>
        <v>2014</v>
      </c>
    </row>
    <row r="2389" spans="1:21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96"/>
        <v>1</v>
      </c>
      <c r="P2389">
        <f t="shared" si="197"/>
        <v>342</v>
      </c>
      <c r="Q2389" s="12" t="s">
        <v>8317</v>
      </c>
      <c r="R2389" t="s">
        <v>8318</v>
      </c>
      <c r="S2389" s="10">
        <f t="shared" si="198"/>
        <v>42528.626620370371</v>
      </c>
      <c r="T2389" s="9">
        <f t="shared" si="199"/>
        <v>42573.626620370371</v>
      </c>
      <c r="U2389">
        <f t="shared" si="200"/>
        <v>2016</v>
      </c>
    </row>
    <row r="2390" spans="1:21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96"/>
        <v>1</v>
      </c>
      <c r="P2390">
        <f t="shared" si="197"/>
        <v>57.875</v>
      </c>
      <c r="Q2390" s="12" t="s">
        <v>8317</v>
      </c>
      <c r="R2390" t="s">
        <v>8318</v>
      </c>
      <c r="S2390" s="10">
        <f t="shared" si="198"/>
        <v>41989.853692129633</v>
      </c>
      <c r="T2390" s="9">
        <f t="shared" si="199"/>
        <v>42019.811805555553</v>
      </c>
      <c r="U2390">
        <f t="shared" si="200"/>
        <v>2014</v>
      </c>
    </row>
    <row r="2391" spans="1:21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96"/>
        <v>0</v>
      </c>
      <c r="P2391">
        <f t="shared" si="197"/>
        <v>30</v>
      </c>
      <c r="Q2391" s="12" t="s">
        <v>8317</v>
      </c>
      <c r="R2391" t="s">
        <v>8318</v>
      </c>
      <c r="S2391" s="10">
        <f t="shared" si="198"/>
        <v>42179.653379629628</v>
      </c>
      <c r="T2391" s="9">
        <f t="shared" si="199"/>
        <v>42210.915972222225</v>
      </c>
      <c r="U2391">
        <f t="shared" si="200"/>
        <v>2015</v>
      </c>
    </row>
    <row r="2392" spans="1:21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96"/>
        <v>0</v>
      </c>
      <c r="P2392" t="str">
        <f t="shared" si="197"/>
        <v>no backers</v>
      </c>
      <c r="Q2392" s="12" t="s">
        <v>8317</v>
      </c>
      <c r="R2392" t="s">
        <v>8318</v>
      </c>
      <c r="S2392" s="10">
        <f t="shared" si="198"/>
        <v>41968.262314814812</v>
      </c>
      <c r="T2392" s="9">
        <f t="shared" si="199"/>
        <v>42008.262314814812</v>
      </c>
      <c r="U2392">
        <f t="shared" si="200"/>
        <v>2014</v>
      </c>
    </row>
    <row r="2393" spans="1:21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96"/>
        <v>0</v>
      </c>
      <c r="P2393">
        <f t="shared" si="197"/>
        <v>25</v>
      </c>
      <c r="Q2393" s="12" t="s">
        <v>8317</v>
      </c>
      <c r="R2393" t="s">
        <v>8318</v>
      </c>
      <c r="S2393" s="10">
        <f t="shared" si="198"/>
        <v>42064.794490740736</v>
      </c>
      <c r="T2393" s="9">
        <f t="shared" si="199"/>
        <v>42094.752824074079</v>
      </c>
      <c r="U2393">
        <f t="shared" si="200"/>
        <v>2015</v>
      </c>
    </row>
    <row r="2394" spans="1:21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96"/>
        <v>0</v>
      </c>
      <c r="P2394" t="str">
        <f t="shared" si="197"/>
        <v>no backers</v>
      </c>
      <c r="Q2394" s="12" t="s">
        <v>8317</v>
      </c>
      <c r="R2394" t="s">
        <v>8318</v>
      </c>
      <c r="S2394" s="10">
        <f t="shared" si="198"/>
        <v>42276.120636574073</v>
      </c>
      <c r="T2394" s="9">
        <f t="shared" si="199"/>
        <v>42306.120636574073</v>
      </c>
      <c r="U2394">
        <f t="shared" si="200"/>
        <v>2015</v>
      </c>
    </row>
    <row r="2395" spans="1:21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96"/>
        <v>0</v>
      </c>
      <c r="P2395">
        <f t="shared" si="197"/>
        <v>50</v>
      </c>
      <c r="Q2395" s="12" t="s">
        <v>8317</v>
      </c>
      <c r="R2395" t="s">
        <v>8318</v>
      </c>
      <c r="S2395" s="10">
        <f t="shared" si="198"/>
        <v>42194.648344907408</v>
      </c>
      <c r="T2395" s="9">
        <f t="shared" si="199"/>
        <v>42224.648344907408</v>
      </c>
      <c r="U2395">
        <f t="shared" si="200"/>
        <v>2015</v>
      </c>
    </row>
    <row r="2396" spans="1:21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96"/>
        <v>0</v>
      </c>
      <c r="P2396">
        <f t="shared" si="197"/>
        <v>1.5</v>
      </c>
      <c r="Q2396" s="12" t="s">
        <v>8317</v>
      </c>
      <c r="R2396" t="s">
        <v>8318</v>
      </c>
      <c r="S2396" s="10">
        <f t="shared" si="198"/>
        <v>42031.362187499995</v>
      </c>
      <c r="T2396" s="9">
        <f t="shared" si="199"/>
        <v>42061.362187499995</v>
      </c>
      <c r="U2396">
        <f t="shared" si="200"/>
        <v>2015</v>
      </c>
    </row>
    <row r="2397" spans="1:21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96"/>
        <v>0</v>
      </c>
      <c r="P2397" t="str">
        <f t="shared" si="197"/>
        <v>no backers</v>
      </c>
      <c r="Q2397" s="12" t="s">
        <v>8317</v>
      </c>
      <c r="R2397" t="s">
        <v>8318</v>
      </c>
      <c r="S2397" s="10">
        <f t="shared" si="198"/>
        <v>42717.121377314819</v>
      </c>
      <c r="T2397" s="9">
        <f t="shared" si="199"/>
        <v>42745.372916666667</v>
      </c>
      <c r="U2397">
        <f t="shared" si="200"/>
        <v>2016</v>
      </c>
    </row>
    <row r="2398" spans="1:21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96"/>
        <v>0</v>
      </c>
      <c r="P2398">
        <f t="shared" si="197"/>
        <v>10</v>
      </c>
      <c r="Q2398" s="12" t="s">
        <v>8317</v>
      </c>
      <c r="R2398" t="s">
        <v>8318</v>
      </c>
      <c r="S2398" s="10">
        <f t="shared" si="198"/>
        <v>42262.849050925928</v>
      </c>
      <c r="T2398" s="9">
        <f t="shared" si="199"/>
        <v>42292.849050925928</v>
      </c>
      <c r="U2398">
        <f t="shared" si="200"/>
        <v>2015</v>
      </c>
    </row>
    <row r="2399" spans="1:21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96"/>
        <v>0</v>
      </c>
      <c r="P2399" t="str">
        <f t="shared" si="197"/>
        <v>no backers</v>
      </c>
      <c r="Q2399" s="12" t="s">
        <v>8317</v>
      </c>
      <c r="R2399" t="s">
        <v>8318</v>
      </c>
      <c r="S2399" s="10">
        <f t="shared" si="198"/>
        <v>41976.88490740741</v>
      </c>
      <c r="T2399" s="9">
        <f t="shared" si="199"/>
        <v>42006.88490740741</v>
      </c>
      <c r="U2399">
        <f t="shared" si="200"/>
        <v>2014</v>
      </c>
    </row>
    <row r="2400" spans="1:21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96"/>
        <v>0</v>
      </c>
      <c r="P2400" t="str">
        <f t="shared" si="197"/>
        <v>no backers</v>
      </c>
      <c r="Q2400" s="12" t="s">
        <v>8317</v>
      </c>
      <c r="R2400" t="s">
        <v>8318</v>
      </c>
      <c r="S2400" s="10">
        <f t="shared" si="198"/>
        <v>42157.916481481487</v>
      </c>
      <c r="T2400" s="9">
        <f t="shared" si="199"/>
        <v>42187.916481481487</v>
      </c>
      <c r="U2400">
        <f t="shared" si="200"/>
        <v>2015</v>
      </c>
    </row>
    <row r="2401" spans="1:21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96"/>
        <v>0</v>
      </c>
      <c r="P2401" t="str">
        <f t="shared" si="197"/>
        <v>no backers</v>
      </c>
      <c r="Q2401" s="12" t="s">
        <v>8317</v>
      </c>
      <c r="R2401" t="s">
        <v>8318</v>
      </c>
      <c r="S2401" s="10">
        <f t="shared" si="198"/>
        <v>41956.853078703702</v>
      </c>
      <c r="T2401" s="9">
        <f t="shared" si="199"/>
        <v>41991.853078703702</v>
      </c>
      <c r="U2401">
        <f t="shared" si="200"/>
        <v>2014</v>
      </c>
    </row>
    <row r="2402" spans="1:21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96"/>
        <v>0</v>
      </c>
      <c r="P2402" t="str">
        <f t="shared" si="197"/>
        <v>no backers</v>
      </c>
      <c r="Q2402" s="12" t="s">
        <v>8317</v>
      </c>
      <c r="R2402" t="s">
        <v>8318</v>
      </c>
      <c r="S2402" s="10">
        <f t="shared" si="198"/>
        <v>42444.268101851849</v>
      </c>
      <c r="T2402" s="9">
        <f t="shared" si="199"/>
        <v>42474.268101851849</v>
      </c>
      <c r="U2402">
        <f t="shared" si="200"/>
        <v>2016</v>
      </c>
    </row>
    <row r="2403" spans="1:21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96"/>
        <v>1</v>
      </c>
      <c r="P2403">
        <f t="shared" si="197"/>
        <v>22.333300000000001</v>
      </c>
      <c r="Q2403" s="12" t="s">
        <v>8334</v>
      </c>
      <c r="R2403" t="s">
        <v>8335</v>
      </c>
      <c r="S2403" s="10">
        <f t="shared" si="198"/>
        <v>42374.822870370372</v>
      </c>
      <c r="T2403" s="9">
        <f t="shared" si="199"/>
        <v>42434.822870370372</v>
      </c>
      <c r="U2403">
        <f t="shared" si="200"/>
        <v>2016</v>
      </c>
    </row>
    <row r="2404" spans="1:21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96"/>
        <v>0</v>
      </c>
      <c r="P2404">
        <f t="shared" si="197"/>
        <v>52</v>
      </c>
      <c r="Q2404" s="12" t="s">
        <v>8334</v>
      </c>
      <c r="R2404" t="s">
        <v>8335</v>
      </c>
      <c r="S2404" s="10">
        <f t="shared" si="198"/>
        <v>42107.679756944446</v>
      </c>
      <c r="T2404" s="9">
        <f t="shared" si="199"/>
        <v>42137.679756944446</v>
      </c>
      <c r="U2404">
        <f t="shared" si="200"/>
        <v>2015</v>
      </c>
    </row>
    <row r="2405" spans="1:21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96"/>
        <v>17</v>
      </c>
      <c r="P2405">
        <f t="shared" si="197"/>
        <v>16.833300000000001</v>
      </c>
      <c r="Q2405" s="12" t="s">
        <v>8334</v>
      </c>
      <c r="R2405" t="s">
        <v>8335</v>
      </c>
      <c r="S2405" s="10">
        <f t="shared" si="198"/>
        <v>42399.882615740738</v>
      </c>
      <c r="T2405" s="9">
        <f t="shared" si="199"/>
        <v>42459.840949074074</v>
      </c>
      <c r="U2405">
        <f t="shared" si="200"/>
        <v>2016</v>
      </c>
    </row>
    <row r="2406" spans="1:21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96"/>
        <v>0</v>
      </c>
      <c r="P2406" t="str">
        <f t="shared" si="197"/>
        <v>no backers</v>
      </c>
      <c r="Q2406" s="12" t="s">
        <v>8334</v>
      </c>
      <c r="R2406" t="s">
        <v>8335</v>
      </c>
      <c r="S2406" s="10">
        <f t="shared" si="198"/>
        <v>42342.03943287037</v>
      </c>
      <c r="T2406" s="9">
        <f t="shared" si="199"/>
        <v>42372.03943287037</v>
      </c>
      <c r="U2406">
        <f t="shared" si="200"/>
        <v>2015</v>
      </c>
    </row>
    <row r="2407" spans="1:21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96"/>
        <v>23</v>
      </c>
      <c r="P2407">
        <f t="shared" si="197"/>
        <v>56.3</v>
      </c>
      <c r="Q2407" s="12" t="s">
        <v>8334</v>
      </c>
      <c r="R2407" t="s">
        <v>8335</v>
      </c>
      <c r="S2407" s="10">
        <f t="shared" si="198"/>
        <v>42595.585358796292</v>
      </c>
      <c r="T2407" s="9">
        <f t="shared" si="199"/>
        <v>42616.585358796292</v>
      </c>
      <c r="U2407">
        <f t="shared" si="200"/>
        <v>2016</v>
      </c>
    </row>
    <row r="2408" spans="1:21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96"/>
        <v>41</v>
      </c>
      <c r="P2408">
        <f t="shared" si="197"/>
        <v>84.0625</v>
      </c>
      <c r="Q2408" s="12" t="s">
        <v>8334</v>
      </c>
      <c r="R2408" t="s">
        <v>8335</v>
      </c>
      <c r="S2408" s="10">
        <f t="shared" si="198"/>
        <v>41983.110995370371</v>
      </c>
      <c r="T2408" s="9">
        <f t="shared" si="199"/>
        <v>42023.110995370371</v>
      </c>
      <c r="U2408">
        <f t="shared" si="200"/>
        <v>2014</v>
      </c>
    </row>
    <row r="2409" spans="1:21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96"/>
        <v>25</v>
      </c>
      <c r="P2409">
        <f t="shared" si="197"/>
        <v>168.3939</v>
      </c>
      <c r="Q2409" s="12" t="s">
        <v>8334</v>
      </c>
      <c r="R2409" t="s">
        <v>8335</v>
      </c>
      <c r="S2409" s="10">
        <f t="shared" si="198"/>
        <v>42082.575555555552</v>
      </c>
      <c r="T2409" s="9">
        <f t="shared" si="199"/>
        <v>42105.25</v>
      </c>
      <c r="U2409">
        <f t="shared" si="200"/>
        <v>2015</v>
      </c>
    </row>
    <row r="2410" spans="1:21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96"/>
        <v>0</v>
      </c>
      <c r="P2410">
        <f t="shared" si="197"/>
        <v>15</v>
      </c>
      <c r="Q2410" s="12" t="s">
        <v>8334</v>
      </c>
      <c r="R2410" t="s">
        <v>8335</v>
      </c>
      <c r="S2410" s="10">
        <f t="shared" si="198"/>
        <v>41919.140706018516</v>
      </c>
      <c r="T2410" s="9">
        <f t="shared" si="199"/>
        <v>41949.182372685187</v>
      </c>
      <c r="U2410">
        <f t="shared" si="200"/>
        <v>2014</v>
      </c>
    </row>
    <row r="2411" spans="1:21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96"/>
        <v>2</v>
      </c>
      <c r="P2411">
        <f t="shared" si="197"/>
        <v>76.666700000000006</v>
      </c>
      <c r="Q2411" s="12" t="s">
        <v>8334</v>
      </c>
      <c r="R2411" t="s">
        <v>8335</v>
      </c>
      <c r="S2411" s="10">
        <f t="shared" si="198"/>
        <v>42204.875868055555</v>
      </c>
      <c r="T2411" s="9">
        <f t="shared" si="199"/>
        <v>42234.875868055555</v>
      </c>
      <c r="U2411">
        <f t="shared" si="200"/>
        <v>2015</v>
      </c>
    </row>
    <row r="2412" spans="1:21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96"/>
        <v>0</v>
      </c>
      <c r="P2412" t="str">
        <f t="shared" si="197"/>
        <v>no backers</v>
      </c>
      <c r="Q2412" s="12" t="s">
        <v>8334</v>
      </c>
      <c r="R2412" t="s">
        <v>8335</v>
      </c>
      <c r="S2412" s="10">
        <f t="shared" si="198"/>
        <v>42224.408275462964</v>
      </c>
      <c r="T2412" s="9">
        <f t="shared" si="199"/>
        <v>42254.408275462964</v>
      </c>
      <c r="U2412">
        <f t="shared" si="200"/>
        <v>2015</v>
      </c>
    </row>
    <row r="2413" spans="1:21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96"/>
        <v>1</v>
      </c>
      <c r="P2413">
        <f t="shared" si="197"/>
        <v>50.333300000000001</v>
      </c>
      <c r="Q2413" s="12" t="s">
        <v>8334</v>
      </c>
      <c r="R2413" t="s">
        <v>8335</v>
      </c>
      <c r="S2413" s="10">
        <f t="shared" si="198"/>
        <v>42211.732430555552</v>
      </c>
      <c r="T2413" s="9">
        <f t="shared" si="199"/>
        <v>42241.732430555552</v>
      </c>
      <c r="U2413">
        <f t="shared" si="200"/>
        <v>2015</v>
      </c>
    </row>
    <row r="2414" spans="1:21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96"/>
        <v>0</v>
      </c>
      <c r="P2414" t="str">
        <f t="shared" si="197"/>
        <v>no backers</v>
      </c>
      <c r="Q2414" s="12" t="s">
        <v>8334</v>
      </c>
      <c r="R2414" t="s">
        <v>8335</v>
      </c>
      <c r="S2414" s="10">
        <f t="shared" si="198"/>
        <v>42655.736956018518</v>
      </c>
      <c r="T2414" s="9">
        <f t="shared" si="199"/>
        <v>42700.778622685189</v>
      </c>
      <c r="U2414">
        <f t="shared" si="200"/>
        <v>2016</v>
      </c>
    </row>
    <row r="2415" spans="1:21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96"/>
        <v>1</v>
      </c>
      <c r="P2415">
        <f t="shared" si="197"/>
        <v>8.3332999999999995</v>
      </c>
      <c r="Q2415" s="12" t="s">
        <v>8334</v>
      </c>
      <c r="R2415" t="s">
        <v>8335</v>
      </c>
      <c r="S2415" s="10">
        <f t="shared" si="198"/>
        <v>41760.10974537037</v>
      </c>
      <c r="T2415" s="9">
        <f t="shared" si="199"/>
        <v>41790.979166666664</v>
      </c>
      <c r="U2415">
        <f t="shared" si="200"/>
        <v>2014</v>
      </c>
    </row>
    <row r="2416" spans="1:21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96"/>
        <v>3</v>
      </c>
      <c r="P2416">
        <f t="shared" si="197"/>
        <v>35.384599999999999</v>
      </c>
      <c r="Q2416" s="12" t="s">
        <v>8334</v>
      </c>
      <c r="R2416" t="s">
        <v>8335</v>
      </c>
      <c r="S2416" s="10">
        <f t="shared" si="198"/>
        <v>42198.695138888885</v>
      </c>
      <c r="T2416" s="9">
        <f t="shared" si="199"/>
        <v>42238.165972222225</v>
      </c>
      <c r="U2416">
        <f t="shared" si="200"/>
        <v>2015</v>
      </c>
    </row>
    <row r="2417" spans="1:21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96"/>
        <v>1</v>
      </c>
      <c r="P2417">
        <f t="shared" si="197"/>
        <v>55.833300000000001</v>
      </c>
      <c r="Q2417" s="12" t="s">
        <v>8334</v>
      </c>
      <c r="R2417" t="s">
        <v>8335</v>
      </c>
      <c r="S2417" s="10">
        <f t="shared" si="198"/>
        <v>42536.862800925926</v>
      </c>
      <c r="T2417" s="9">
        <f t="shared" si="199"/>
        <v>42566.862800925926</v>
      </c>
      <c r="U2417">
        <f t="shared" si="200"/>
        <v>2016</v>
      </c>
    </row>
    <row r="2418" spans="1:21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96"/>
        <v>0</v>
      </c>
      <c r="P2418">
        <f t="shared" si="197"/>
        <v>5</v>
      </c>
      <c r="Q2418" s="12" t="s">
        <v>8334</v>
      </c>
      <c r="R2418" t="s">
        <v>8335</v>
      </c>
      <c r="S2418" s="10">
        <f t="shared" si="198"/>
        <v>42019.737766203703</v>
      </c>
      <c r="T2418" s="9">
        <f t="shared" si="199"/>
        <v>42077.625</v>
      </c>
      <c r="U2418">
        <f t="shared" si="200"/>
        <v>2015</v>
      </c>
    </row>
    <row r="2419" spans="1:21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96"/>
        <v>0</v>
      </c>
      <c r="P2419" t="str">
        <f t="shared" si="197"/>
        <v>no backers</v>
      </c>
      <c r="Q2419" s="12" t="s">
        <v>8334</v>
      </c>
      <c r="R2419" t="s">
        <v>8335</v>
      </c>
      <c r="S2419" s="10">
        <f t="shared" si="198"/>
        <v>41831.884108796294</v>
      </c>
      <c r="T2419" s="9">
        <f t="shared" si="199"/>
        <v>41861.884108796294</v>
      </c>
      <c r="U2419">
        <f t="shared" si="200"/>
        <v>2014</v>
      </c>
    </row>
    <row r="2420" spans="1:21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96"/>
        <v>0</v>
      </c>
      <c r="P2420">
        <f t="shared" si="197"/>
        <v>1</v>
      </c>
      <c r="Q2420" s="12" t="s">
        <v>8334</v>
      </c>
      <c r="R2420" t="s">
        <v>8335</v>
      </c>
      <c r="S2420" s="10">
        <f t="shared" si="198"/>
        <v>42027.856990740736</v>
      </c>
      <c r="T2420" s="9">
        <f t="shared" si="199"/>
        <v>42087.815324074079</v>
      </c>
      <c r="U2420">
        <f t="shared" si="200"/>
        <v>2015</v>
      </c>
    </row>
    <row r="2421" spans="1:21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96"/>
        <v>0</v>
      </c>
      <c r="P2421" t="str">
        <f t="shared" si="197"/>
        <v>no backers</v>
      </c>
      <c r="Q2421" s="12" t="s">
        <v>8334</v>
      </c>
      <c r="R2421" t="s">
        <v>8335</v>
      </c>
      <c r="S2421" s="10">
        <f t="shared" si="198"/>
        <v>41993.738298611104</v>
      </c>
      <c r="T2421" s="9">
        <f t="shared" si="199"/>
        <v>42053.738298611104</v>
      </c>
      <c r="U2421">
        <f t="shared" si="200"/>
        <v>2014</v>
      </c>
    </row>
    <row r="2422" spans="1:21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96"/>
        <v>15</v>
      </c>
      <c r="P2422">
        <f t="shared" si="197"/>
        <v>69.472200000000001</v>
      </c>
      <c r="Q2422" s="12" t="s">
        <v>8334</v>
      </c>
      <c r="R2422" t="s">
        <v>8335</v>
      </c>
      <c r="S2422" s="10">
        <f t="shared" si="198"/>
        <v>41893.028877314813</v>
      </c>
      <c r="T2422" s="9">
        <f t="shared" si="199"/>
        <v>41953.070543981477</v>
      </c>
      <c r="U2422">
        <f t="shared" si="200"/>
        <v>2014</v>
      </c>
    </row>
    <row r="2423" spans="1:21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96"/>
        <v>0</v>
      </c>
      <c r="P2423">
        <f t="shared" si="197"/>
        <v>1</v>
      </c>
      <c r="Q2423" s="12" t="s">
        <v>8334</v>
      </c>
      <c r="R2423" t="s">
        <v>8335</v>
      </c>
      <c r="S2423" s="10">
        <f t="shared" si="198"/>
        <v>42026.687453703707</v>
      </c>
      <c r="T2423" s="9">
        <f t="shared" si="199"/>
        <v>42056.687453703707</v>
      </c>
      <c r="U2423">
        <f t="shared" si="200"/>
        <v>2015</v>
      </c>
    </row>
    <row r="2424" spans="1:21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96"/>
        <v>0</v>
      </c>
      <c r="P2424">
        <f t="shared" si="197"/>
        <v>1</v>
      </c>
      <c r="Q2424" s="12" t="s">
        <v>8334</v>
      </c>
      <c r="R2424" t="s">
        <v>8335</v>
      </c>
      <c r="S2424" s="10">
        <f t="shared" si="198"/>
        <v>42044.724953703699</v>
      </c>
      <c r="T2424" s="9">
        <f t="shared" si="199"/>
        <v>42074.683287037042</v>
      </c>
      <c r="U2424">
        <f t="shared" si="200"/>
        <v>2015</v>
      </c>
    </row>
    <row r="2425" spans="1:21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96"/>
        <v>0</v>
      </c>
      <c r="P2425">
        <f t="shared" si="197"/>
        <v>8</v>
      </c>
      <c r="Q2425" s="12" t="s">
        <v>8334</v>
      </c>
      <c r="R2425" t="s">
        <v>8335</v>
      </c>
      <c r="S2425" s="10">
        <f t="shared" si="198"/>
        <v>41974.704745370371</v>
      </c>
      <c r="T2425" s="9">
        <f t="shared" si="199"/>
        <v>42004.704745370371</v>
      </c>
      <c r="U2425">
        <f t="shared" si="200"/>
        <v>2014</v>
      </c>
    </row>
    <row r="2426" spans="1:21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96"/>
        <v>1</v>
      </c>
      <c r="P2426">
        <f t="shared" si="197"/>
        <v>34.444400000000002</v>
      </c>
      <c r="Q2426" s="12" t="s">
        <v>8334</v>
      </c>
      <c r="R2426" t="s">
        <v>8335</v>
      </c>
      <c r="S2426" s="10">
        <f t="shared" si="198"/>
        <v>41909.892453703702</v>
      </c>
      <c r="T2426" s="9">
        <f t="shared" si="199"/>
        <v>41939.892453703702</v>
      </c>
      <c r="U2426">
        <f t="shared" si="200"/>
        <v>2014</v>
      </c>
    </row>
    <row r="2427" spans="1:21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96"/>
        <v>0</v>
      </c>
      <c r="P2427">
        <f t="shared" si="197"/>
        <v>1</v>
      </c>
      <c r="Q2427" s="12" t="s">
        <v>8334</v>
      </c>
      <c r="R2427" t="s">
        <v>8335</v>
      </c>
      <c r="S2427" s="10">
        <f t="shared" si="198"/>
        <v>42502.913761574076</v>
      </c>
      <c r="T2427" s="9">
        <f t="shared" si="199"/>
        <v>42517.919444444444</v>
      </c>
      <c r="U2427">
        <f t="shared" si="200"/>
        <v>2016</v>
      </c>
    </row>
    <row r="2428" spans="1:21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96"/>
        <v>0</v>
      </c>
      <c r="P2428" t="str">
        <f t="shared" si="197"/>
        <v>no backers</v>
      </c>
      <c r="Q2428" s="12" t="s">
        <v>8334</v>
      </c>
      <c r="R2428" t="s">
        <v>8335</v>
      </c>
      <c r="S2428" s="10">
        <f t="shared" si="198"/>
        <v>42164.170046296291</v>
      </c>
      <c r="T2428" s="9">
        <f t="shared" si="199"/>
        <v>42224.170046296291</v>
      </c>
      <c r="U2428">
        <f t="shared" si="200"/>
        <v>2015</v>
      </c>
    </row>
    <row r="2429" spans="1:21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96"/>
        <v>0</v>
      </c>
      <c r="P2429">
        <f t="shared" si="197"/>
        <v>1</v>
      </c>
      <c r="Q2429" s="12" t="s">
        <v>8334</v>
      </c>
      <c r="R2429" t="s">
        <v>8335</v>
      </c>
      <c r="S2429" s="10">
        <f t="shared" si="198"/>
        <v>42412.318668981476</v>
      </c>
      <c r="T2429" s="9">
        <f t="shared" si="199"/>
        <v>42452.277002314819</v>
      </c>
      <c r="U2429">
        <f t="shared" si="200"/>
        <v>2016</v>
      </c>
    </row>
    <row r="2430" spans="1:21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96"/>
        <v>0</v>
      </c>
      <c r="P2430">
        <f t="shared" si="197"/>
        <v>1</v>
      </c>
      <c r="Q2430" s="12" t="s">
        <v>8334</v>
      </c>
      <c r="R2430" t="s">
        <v>8335</v>
      </c>
      <c r="S2430" s="10">
        <f t="shared" si="198"/>
        <v>42045.784155092595</v>
      </c>
      <c r="T2430" s="9">
        <f t="shared" si="199"/>
        <v>42075.742488425924</v>
      </c>
      <c r="U2430">
        <f t="shared" si="200"/>
        <v>2015</v>
      </c>
    </row>
    <row r="2431" spans="1:21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96"/>
        <v>1</v>
      </c>
      <c r="P2431">
        <f t="shared" si="197"/>
        <v>501.25</v>
      </c>
      <c r="Q2431" s="12" t="s">
        <v>8334</v>
      </c>
      <c r="R2431" t="s">
        <v>8335</v>
      </c>
      <c r="S2431" s="10">
        <f t="shared" si="198"/>
        <v>42734.879236111112</v>
      </c>
      <c r="T2431" s="9">
        <f t="shared" si="199"/>
        <v>42771.697222222225</v>
      </c>
      <c r="U2431">
        <f t="shared" si="200"/>
        <v>2016</v>
      </c>
    </row>
    <row r="2432" spans="1:21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96"/>
        <v>1</v>
      </c>
      <c r="P2432">
        <f t="shared" si="197"/>
        <v>10.5</v>
      </c>
      <c r="Q2432" s="12" t="s">
        <v>8334</v>
      </c>
      <c r="R2432" t="s">
        <v>8335</v>
      </c>
      <c r="S2432" s="10">
        <f t="shared" si="198"/>
        <v>42382.130833333329</v>
      </c>
      <c r="T2432" s="9">
        <f t="shared" si="199"/>
        <v>42412.130833333329</v>
      </c>
      <c r="U2432">
        <f t="shared" si="200"/>
        <v>2016</v>
      </c>
    </row>
    <row r="2433" spans="1:21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96"/>
        <v>0</v>
      </c>
      <c r="P2433">
        <f t="shared" si="197"/>
        <v>1</v>
      </c>
      <c r="Q2433" s="12" t="s">
        <v>8334</v>
      </c>
      <c r="R2433" t="s">
        <v>8335</v>
      </c>
      <c r="S2433" s="10">
        <f t="shared" si="198"/>
        <v>42489.099687499998</v>
      </c>
      <c r="T2433" s="9">
        <f t="shared" si="199"/>
        <v>42549.099687499998</v>
      </c>
      <c r="U2433">
        <f t="shared" si="200"/>
        <v>2016</v>
      </c>
    </row>
    <row r="2434" spans="1:21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96"/>
        <v>0</v>
      </c>
      <c r="P2434">
        <f t="shared" si="197"/>
        <v>1</v>
      </c>
      <c r="Q2434" s="12" t="s">
        <v>8334</v>
      </c>
      <c r="R2434" t="s">
        <v>8335</v>
      </c>
      <c r="S2434" s="10">
        <f t="shared" si="198"/>
        <v>42041.218715277777</v>
      </c>
      <c r="T2434" s="9">
        <f t="shared" si="199"/>
        <v>42071.218715277777</v>
      </c>
      <c r="U2434">
        <f t="shared" si="200"/>
        <v>2015</v>
      </c>
    </row>
    <row r="2435" spans="1:21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201">ROUND(E2435/D2435*100,0)</f>
        <v>0</v>
      </c>
      <c r="P2435" t="str">
        <f t="shared" ref="P2435:P2498" si="202">IFERROR(ROUND(E2435/L2435,4),"no backers")</f>
        <v>no backers</v>
      </c>
      <c r="Q2435" s="12" t="s">
        <v>8334</v>
      </c>
      <c r="R2435" t="s">
        <v>8335</v>
      </c>
      <c r="S2435" s="10">
        <f t="shared" ref="S2435:S2498" si="203">(((J2435/60)/60)/24)+DATE(1970,1,1)</f>
        <v>42397.89980324074</v>
      </c>
      <c r="T2435" s="9">
        <f t="shared" ref="T2435:T2498" si="204">(((I2435/60)/60)/24)+DATE(1970,1,1)</f>
        <v>42427.89980324074</v>
      </c>
      <c r="U2435">
        <f t="shared" ref="U2435:U2498" si="205">YEAR(S2435)</f>
        <v>2016</v>
      </c>
    </row>
    <row r="2436" spans="1:21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201"/>
        <v>0</v>
      </c>
      <c r="P2436">
        <f t="shared" si="202"/>
        <v>13</v>
      </c>
      <c r="Q2436" s="12" t="s">
        <v>8334</v>
      </c>
      <c r="R2436" t="s">
        <v>8335</v>
      </c>
      <c r="S2436" s="10">
        <f t="shared" si="203"/>
        <v>42180.18604166666</v>
      </c>
      <c r="T2436" s="9">
        <f t="shared" si="204"/>
        <v>42220.18604166666</v>
      </c>
      <c r="U2436">
        <f t="shared" si="205"/>
        <v>2015</v>
      </c>
    </row>
    <row r="2437" spans="1:21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201"/>
        <v>0</v>
      </c>
      <c r="P2437">
        <f t="shared" si="202"/>
        <v>306</v>
      </c>
      <c r="Q2437" s="12" t="s">
        <v>8334</v>
      </c>
      <c r="R2437" t="s">
        <v>8335</v>
      </c>
      <c r="S2437" s="10">
        <f t="shared" si="203"/>
        <v>42252.277615740735</v>
      </c>
      <c r="T2437" s="9">
        <f t="shared" si="204"/>
        <v>42282.277615740735</v>
      </c>
      <c r="U2437">
        <f t="shared" si="205"/>
        <v>2015</v>
      </c>
    </row>
    <row r="2438" spans="1:21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201"/>
        <v>0</v>
      </c>
      <c r="P2438">
        <f t="shared" si="202"/>
        <v>22.5</v>
      </c>
      <c r="Q2438" s="12" t="s">
        <v>8334</v>
      </c>
      <c r="R2438" t="s">
        <v>8335</v>
      </c>
      <c r="S2438" s="10">
        <f t="shared" si="203"/>
        <v>42338.615393518514</v>
      </c>
      <c r="T2438" s="9">
        <f t="shared" si="204"/>
        <v>42398.615393518514</v>
      </c>
      <c r="U2438">
        <f t="shared" si="205"/>
        <v>2015</v>
      </c>
    </row>
    <row r="2439" spans="1:21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201"/>
        <v>0</v>
      </c>
      <c r="P2439" t="str">
        <f t="shared" si="202"/>
        <v>no backers</v>
      </c>
      <c r="Q2439" s="12" t="s">
        <v>8334</v>
      </c>
      <c r="R2439" t="s">
        <v>8335</v>
      </c>
      <c r="S2439" s="10">
        <f t="shared" si="203"/>
        <v>42031.965138888889</v>
      </c>
      <c r="T2439" s="9">
        <f t="shared" si="204"/>
        <v>42080.75</v>
      </c>
      <c r="U2439">
        <f t="shared" si="205"/>
        <v>2015</v>
      </c>
    </row>
    <row r="2440" spans="1:21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201"/>
        <v>0</v>
      </c>
      <c r="P2440">
        <f t="shared" si="202"/>
        <v>50</v>
      </c>
      <c r="Q2440" s="12" t="s">
        <v>8334</v>
      </c>
      <c r="R2440" t="s">
        <v>8335</v>
      </c>
      <c r="S2440" s="10">
        <f t="shared" si="203"/>
        <v>42285.91506944444</v>
      </c>
      <c r="T2440" s="9">
        <f t="shared" si="204"/>
        <v>42345.956736111111</v>
      </c>
      <c r="U2440">
        <f t="shared" si="205"/>
        <v>2015</v>
      </c>
    </row>
    <row r="2441" spans="1:21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201"/>
        <v>0</v>
      </c>
      <c r="P2441" t="str">
        <f t="shared" si="202"/>
        <v>no backers</v>
      </c>
      <c r="Q2441" s="12" t="s">
        <v>8334</v>
      </c>
      <c r="R2441" t="s">
        <v>8335</v>
      </c>
      <c r="S2441" s="10">
        <f t="shared" si="203"/>
        <v>42265.818622685183</v>
      </c>
      <c r="T2441" s="9">
        <f t="shared" si="204"/>
        <v>42295.818622685183</v>
      </c>
      <c r="U2441">
        <f t="shared" si="205"/>
        <v>2015</v>
      </c>
    </row>
    <row r="2442" spans="1:21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201"/>
        <v>0</v>
      </c>
      <c r="P2442">
        <f t="shared" si="202"/>
        <v>5</v>
      </c>
      <c r="Q2442" s="12" t="s">
        <v>8334</v>
      </c>
      <c r="R2442" t="s">
        <v>8335</v>
      </c>
      <c r="S2442" s="10">
        <f t="shared" si="203"/>
        <v>42383.899456018517</v>
      </c>
      <c r="T2442" s="9">
        <f t="shared" si="204"/>
        <v>42413.899456018517</v>
      </c>
      <c r="U2442">
        <f t="shared" si="205"/>
        <v>2016</v>
      </c>
    </row>
    <row r="2443" spans="1:21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201"/>
        <v>108</v>
      </c>
      <c r="P2443">
        <f t="shared" si="202"/>
        <v>74.229399999999998</v>
      </c>
      <c r="Q2443" s="12" t="s">
        <v>8334</v>
      </c>
      <c r="R2443" t="s">
        <v>8350</v>
      </c>
      <c r="S2443" s="10">
        <f t="shared" si="203"/>
        <v>42187.125625000001</v>
      </c>
      <c r="T2443" s="9">
        <f t="shared" si="204"/>
        <v>42208.207638888889</v>
      </c>
      <c r="U2443">
        <f t="shared" si="205"/>
        <v>2015</v>
      </c>
    </row>
    <row r="2444" spans="1:21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201"/>
        <v>126</v>
      </c>
      <c r="P2444">
        <f t="shared" si="202"/>
        <v>81.252700000000004</v>
      </c>
      <c r="Q2444" s="12" t="s">
        <v>8334</v>
      </c>
      <c r="R2444" t="s">
        <v>8350</v>
      </c>
      <c r="S2444" s="10">
        <f t="shared" si="203"/>
        <v>42052.666990740734</v>
      </c>
      <c r="T2444" s="9">
        <f t="shared" si="204"/>
        <v>42082.625324074077</v>
      </c>
      <c r="U2444">
        <f t="shared" si="205"/>
        <v>2015</v>
      </c>
    </row>
    <row r="2445" spans="1:21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201"/>
        <v>203</v>
      </c>
      <c r="P2445">
        <f t="shared" si="202"/>
        <v>130.2347</v>
      </c>
      <c r="Q2445" s="12" t="s">
        <v>8334</v>
      </c>
      <c r="R2445" t="s">
        <v>8350</v>
      </c>
      <c r="S2445" s="10">
        <f t="shared" si="203"/>
        <v>41836.625254629631</v>
      </c>
      <c r="T2445" s="9">
        <f t="shared" si="204"/>
        <v>41866.625254629631</v>
      </c>
      <c r="U2445">
        <f t="shared" si="205"/>
        <v>2014</v>
      </c>
    </row>
    <row r="2446" spans="1:21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201"/>
        <v>109</v>
      </c>
      <c r="P2446">
        <f t="shared" si="202"/>
        <v>53.409799999999997</v>
      </c>
      <c r="Q2446" s="12" t="s">
        <v>8334</v>
      </c>
      <c r="R2446" t="s">
        <v>8350</v>
      </c>
      <c r="S2446" s="10">
        <f t="shared" si="203"/>
        <v>42485.754525462966</v>
      </c>
      <c r="T2446" s="9">
        <f t="shared" si="204"/>
        <v>42515.754525462966</v>
      </c>
      <c r="U2446">
        <f t="shared" si="205"/>
        <v>2016</v>
      </c>
    </row>
    <row r="2447" spans="1:21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201"/>
        <v>173</v>
      </c>
      <c r="P2447">
        <f t="shared" si="202"/>
        <v>75.130399999999995</v>
      </c>
      <c r="Q2447" s="12" t="s">
        <v>8334</v>
      </c>
      <c r="R2447" t="s">
        <v>8350</v>
      </c>
      <c r="S2447" s="10">
        <f t="shared" si="203"/>
        <v>42243.190057870372</v>
      </c>
      <c r="T2447" s="9">
        <f t="shared" si="204"/>
        <v>42273.190057870372</v>
      </c>
      <c r="U2447">
        <f t="shared" si="205"/>
        <v>2015</v>
      </c>
    </row>
    <row r="2448" spans="1:21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201"/>
        <v>168</v>
      </c>
      <c r="P2448">
        <f t="shared" si="202"/>
        <v>75.666700000000006</v>
      </c>
      <c r="Q2448" s="12" t="s">
        <v>8334</v>
      </c>
      <c r="R2448" t="s">
        <v>8350</v>
      </c>
      <c r="S2448" s="10">
        <f t="shared" si="203"/>
        <v>42670.602673611109</v>
      </c>
      <c r="T2448" s="9">
        <f t="shared" si="204"/>
        <v>42700.64434027778</v>
      </c>
      <c r="U2448">
        <f t="shared" si="205"/>
        <v>2016</v>
      </c>
    </row>
    <row r="2449" spans="1:21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201"/>
        <v>427</v>
      </c>
      <c r="P2449">
        <f t="shared" si="202"/>
        <v>31.691400000000002</v>
      </c>
      <c r="Q2449" s="12" t="s">
        <v>8334</v>
      </c>
      <c r="R2449" t="s">
        <v>8350</v>
      </c>
      <c r="S2449" s="10">
        <f t="shared" si="203"/>
        <v>42654.469826388886</v>
      </c>
      <c r="T2449" s="9">
        <f t="shared" si="204"/>
        <v>42686.166666666672</v>
      </c>
      <c r="U2449">
        <f t="shared" si="205"/>
        <v>2016</v>
      </c>
    </row>
    <row r="2450" spans="1:21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201"/>
        <v>108</v>
      </c>
      <c r="P2450">
        <f t="shared" si="202"/>
        <v>47.777799999999999</v>
      </c>
      <c r="Q2450" s="12" t="s">
        <v>8334</v>
      </c>
      <c r="R2450" t="s">
        <v>8350</v>
      </c>
      <c r="S2450" s="10">
        <f t="shared" si="203"/>
        <v>42607.316122685181</v>
      </c>
      <c r="T2450" s="9">
        <f t="shared" si="204"/>
        <v>42613.233333333337</v>
      </c>
      <c r="U2450">
        <f t="shared" si="205"/>
        <v>2016</v>
      </c>
    </row>
    <row r="2451" spans="1:21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201"/>
        <v>108</v>
      </c>
      <c r="P2451">
        <f t="shared" si="202"/>
        <v>90</v>
      </c>
      <c r="Q2451" s="12" t="s">
        <v>8334</v>
      </c>
      <c r="R2451" t="s">
        <v>8350</v>
      </c>
      <c r="S2451" s="10">
        <f t="shared" si="203"/>
        <v>41943.142534722225</v>
      </c>
      <c r="T2451" s="9">
        <f t="shared" si="204"/>
        <v>41973.184201388889</v>
      </c>
      <c r="U2451">
        <f t="shared" si="205"/>
        <v>2014</v>
      </c>
    </row>
    <row r="2452" spans="1:21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201"/>
        <v>102</v>
      </c>
      <c r="P2452">
        <f t="shared" si="202"/>
        <v>149.31399999999999</v>
      </c>
      <c r="Q2452" s="12" t="s">
        <v>8334</v>
      </c>
      <c r="R2452" t="s">
        <v>8350</v>
      </c>
      <c r="S2452" s="10">
        <f t="shared" si="203"/>
        <v>41902.07240740741</v>
      </c>
      <c r="T2452" s="9">
        <f t="shared" si="204"/>
        <v>41940.132638888892</v>
      </c>
      <c r="U2452">
        <f t="shared" si="205"/>
        <v>2014</v>
      </c>
    </row>
    <row r="2453" spans="1:21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201"/>
        <v>115</v>
      </c>
      <c r="P2453">
        <f t="shared" si="202"/>
        <v>62.069899999999997</v>
      </c>
      <c r="Q2453" s="12" t="s">
        <v>8334</v>
      </c>
      <c r="R2453" t="s">
        <v>8350</v>
      </c>
      <c r="S2453" s="10">
        <f t="shared" si="203"/>
        <v>42779.908449074079</v>
      </c>
      <c r="T2453" s="9">
        <f t="shared" si="204"/>
        <v>42799.908449074079</v>
      </c>
      <c r="U2453">
        <f t="shared" si="205"/>
        <v>2017</v>
      </c>
    </row>
    <row r="2454" spans="1:21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201"/>
        <v>134</v>
      </c>
      <c r="P2454">
        <f t="shared" si="202"/>
        <v>53.4</v>
      </c>
      <c r="Q2454" s="12" t="s">
        <v>8334</v>
      </c>
      <c r="R2454" t="s">
        <v>8350</v>
      </c>
      <c r="S2454" s="10">
        <f t="shared" si="203"/>
        <v>42338.84375</v>
      </c>
      <c r="T2454" s="9">
        <f t="shared" si="204"/>
        <v>42367.958333333328</v>
      </c>
      <c r="U2454">
        <f t="shared" si="205"/>
        <v>2015</v>
      </c>
    </row>
    <row r="2455" spans="1:21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201"/>
        <v>155</v>
      </c>
      <c r="P2455">
        <f t="shared" si="202"/>
        <v>69.268699999999995</v>
      </c>
      <c r="Q2455" s="12" t="s">
        <v>8334</v>
      </c>
      <c r="R2455" t="s">
        <v>8350</v>
      </c>
      <c r="S2455" s="10">
        <f t="shared" si="203"/>
        <v>42738.692233796297</v>
      </c>
      <c r="T2455" s="9">
        <f t="shared" si="204"/>
        <v>42768.692233796297</v>
      </c>
      <c r="U2455">
        <f t="shared" si="205"/>
        <v>2017</v>
      </c>
    </row>
    <row r="2456" spans="1:21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201"/>
        <v>101</v>
      </c>
      <c r="P2456">
        <f t="shared" si="202"/>
        <v>271.5077</v>
      </c>
      <c r="Q2456" s="12" t="s">
        <v>8334</v>
      </c>
      <c r="R2456" t="s">
        <v>8350</v>
      </c>
      <c r="S2456" s="10">
        <f t="shared" si="203"/>
        <v>42770.201481481476</v>
      </c>
      <c r="T2456" s="9">
        <f t="shared" si="204"/>
        <v>42805.201481481476</v>
      </c>
      <c r="U2456">
        <f t="shared" si="205"/>
        <v>2017</v>
      </c>
    </row>
    <row r="2457" spans="1:21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201"/>
        <v>182</v>
      </c>
      <c r="P2457">
        <f t="shared" si="202"/>
        <v>34.125</v>
      </c>
      <c r="Q2457" s="12" t="s">
        <v>8334</v>
      </c>
      <c r="R2457" t="s">
        <v>8350</v>
      </c>
      <c r="S2457" s="10">
        <f t="shared" si="203"/>
        <v>42452.781828703708</v>
      </c>
      <c r="T2457" s="9">
        <f t="shared" si="204"/>
        <v>42480.781828703708</v>
      </c>
      <c r="U2457">
        <f t="shared" si="205"/>
        <v>2016</v>
      </c>
    </row>
    <row r="2458" spans="1:21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201"/>
        <v>181</v>
      </c>
      <c r="P2458">
        <f t="shared" si="202"/>
        <v>40.4925</v>
      </c>
      <c r="Q2458" s="12" t="s">
        <v>8334</v>
      </c>
      <c r="R2458" t="s">
        <v>8350</v>
      </c>
      <c r="S2458" s="10">
        <f t="shared" si="203"/>
        <v>42761.961099537039</v>
      </c>
      <c r="T2458" s="9">
        <f t="shared" si="204"/>
        <v>42791.961099537039</v>
      </c>
      <c r="U2458">
        <f t="shared" si="205"/>
        <v>2017</v>
      </c>
    </row>
    <row r="2459" spans="1:21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201"/>
        <v>102</v>
      </c>
      <c r="P2459">
        <f t="shared" si="202"/>
        <v>189.75810000000001</v>
      </c>
      <c r="Q2459" s="12" t="s">
        <v>8334</v>
      </c>
      <c r="R2459" t="s">
        <v>8350</v>
      </c>
      <c r="S2459" s="10">
        <f t="shared" si="203"/>
        <v>42423.602500000001</v>
      </c>
      <c r="T2459" s="9">
        <f t="shared" si="204"/>
        <v>42453.560833333337</v>
      </c>
      <c r="U2459">
        <f t="shared" si="205"/>
        <v>2016</v>
      </c>
    </row>
    <row r="2460" spans="1:21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201"/>
        <v>110</v>
      </c>
      <c r="P2460">
        <f t="shared" si="202"/>
        <v>68.862499999999997</v>
      </c>
      <c r="Q2460" s="12" t="s">
        <v>8334</v>
      </c>
      <c r="R2460" t="s">
        <v>8350</v>
      </c>
      <c r="S2460" s="10">
        <f t="shared" si="203"/>
        <v>42495.871736111112</v>
      </c>
      <c r="T2460" s="9">
        <f t="shared" si="204"/>
        <v>42530.791666666672</v>
      </c>
      <c r="U2460">
        <f t="shared" si="205"/>
        <v>2016</v>
      </c>
    </row>
    <row r="2461" spans="1:21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201"/>
        <v>102</v>
      </c>
      <c r="P2461">
        <f t="shared" si="202"/>
        <v>108.7766</v>
      </c>
      <c r="Q2461" s="12" t="s">
        <v>8334</v>
      </c>
      <c r="R2461" t="s">
        <v>8350</v>
      </c>
      <c r="S2461" s="10">
        <f t="shared" si="203"/>
        <v>42407.637557870374</v>
      </c>
      <c r="T2461" s="9">
        <f t="shared" si="204"/>
        <v>42452.595891203702</v>
      </c>
      <c r="U2461">
        <f t="shared" si="205"/>
        <v>2016</v>
      </c>
    </row>
    <row r="2462" spans="1:21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201"/>
        <v>101</v>
      </c>
      <c r="P2462">
        <f t="shared" si="202"/>
        <v>125.9853</v>
      </c>
      <c r="Q2462" s="12" t="s">
        <v>8334</v>
      </c>
      <c r="R2462" t="s">
        <v>8350</v>
      </c>
      <c r="S2462" s="10">
        <f t="shared" si="203"/>
        <v>42704.187118055561</v>
      </c>
      <c r="T2462" s="9">
        <f t="shared" si="204"/>
        <v>42738.178472222222</v>
      </c>
      <c r="U2462">
        <f t="shared" si="205"/>
        <v>2016</v>
      </c>
    </row>
    <row r="2463" spans="1:21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201"/>
        <v>104</v>
      </c>
      <c r="P2463">
        <f t="shared" si="202"/>
        <v>90.523300000000006</v>
      </c>
      <c r="Q2463" s="12" t="s">
        <v>8323</v>
      </c>
      <c r="R2463" t="s">
        <v>8327</v>
      </c>
      <c r="S2463" s="10">
        <f t="shared" si="203"/>
        <v>40784.012696759259</v>
      </c>
      <c r="T2463" s="9">
        <f t="shared" si="204"/>
        <v>40817.125</v>
      </c>
      <c r="U2463">
        <f t="shared" si="205"/>
        <v>2011</v>
      </c>
    </row>
    <row r="2464" spans="1:21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201"/>
        <v>111</v>
      </c>
      <c r="P2464">
        <f t="shared" si="202"/>
        <v>28.880400000000002</v>
      </c>
      <c r="Q2464" s="12" t="s">
        <v>8323</v>
      </c>
      <c r="R2464" t="s">
        <v>8327</v>
      </c>
      <c r="S2464" s="10">
        <f t="shared" si="203"/>
        <v>41089.186296296299</v>
      </c>
      <c r="T2464" s="9">
        <f t="shared" si="204"/>
        <v>41109.186296296299</v>
      </c>
      <c r="U2464">
        <f t="shared" si="205"/>
        <v>2012</v>
      </c>
    </row>
    <row r="2465" spans="1:21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201"/>
        <v>116</v>
      </c>
      <c r="P2465">
        <f t="shared" si="202"/>
        <v>31</v>
      </c>
      <c r="Q2465" s="12" t="s">
        <v>8323</v>
      </c>
      <c r="R2465" t="s">
        <v>8327</v>
      </c>
      <c r="S2465" s="10">
        <f t="shared" si="203"/>
        <v>41341.111400462964</v>
      </c>
      <c r="T2465" s="9">
        <f t="shared" si="204"/>
        <v>41380.791666666664</v>
      </c>
      <c r="U2465">
        <f t="shared" si="205"/>
        <v>2013</v>
      </c>
    </row>
    <row r="2466" spans="1:21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201"/>
        <v>111</v>
      </c>
      <c r="P2466">
        <f t="shared" si="202"/>
        <v>51.674399999999999</v>
      </c>
      <c r="Q2466" s="12" t="s">
        <v>8323</v>
      </c>
      <c r="R2466" t="s">
        <v>8327</v>
      </c>
      <c r="S2466" s="10">
        <f t="shared" si="203"/>
        <v>42248.90042824074</v>
      </c>
      <c r="T2466" s="9">
        <f t="shared" si="204"/>
        <v>42277.811805555553</v>
      </c>
      <c r="U2466">
        <f t="shared" si="205"/>
        <v>2015</v>
      </c>
    </row>
    <row r="2467" spans="1:21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201"/>
        <v>180</v>
      </c>
      <c r="P2467">
        <f t="shared" si="202"/>
        <v>26.270800000000001</v>
      </c>
      <c r="Q2467" s="12" t="s">
        <v>8323</v>
      </c>
      <c r="R2467" t="s">
        <v>8327</v>
      </c>
      <c r="S2467" s="10">
        <f t="shared" si="203"/>
        <v>41145.719305555554</v>
      </c>
      <c r="T2467" s="9">
        <f t="shared" si="204"/>
        <v>41175.719305555554</v>
      </c>
      <c r="U2467">
        <f t="shared" si="205"/>
        <v>2012</v>
      </c>
    </row>
    <row r="2468" spans="1:21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201"/>
        <v>100</v>
      </c>
      <c r="P2468">
        <f t="shared" si="202"/>
        <v>48.076900000000002</v>
      </c>
      <c r="Q2468" s="12" t="s">
        <v>8323</v>
      </c>
      <c r="R2468" t="s">
        <v>8327</v>
      </c>
      <c r="S2468" s="10">
        <f t="shared" si="203"/>
        <v>41373.102465277778</v>
      </c>
      <c r="T2468" s="9">
        <f t="shared" si="204"/>
        <v>41403.102465277778</v>
      </c>
      <c r="U2468">
        <f t="shared" si="205"/>
        <v>2013</v>
      </c>
    </row>
    <row r="2469" spans="1:21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201"/>
        <v>119</v>
      </c>
      <c r="P2469">
        <f t="shared" si="202"/>
        <v>27.5581</v>
      </c>
      <c r="Q2469" s="12" t="s">
        <v>8323</v>
      </c>
      <c r="R2469" t="s">
        <v>8327</v>
      </c>
      <c r="S2469" s="10">
        <f t="shared" si="203"/>
        <v>41025.874201388891</v>
      </c>
      <c r="T2469" s="9">
        <f t="shared" si="204"/>
        <v>41039.708333333336</v>
      </c>
      <c r="U2469">
        <f t="shared" si="205"/>
        <v>2012</v>
      </c>
    </row>
    <row r="2470" spans="1:21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201"/>
        <v>107</v>
      </c>
      <c r="P2470">
        <f t="shared" si="202"/>
        <v>36.971400000000003</v>
      </c>
      <c r="Q2470" s="12" t="s">
        <v>8323</v>
      </c>
      <c r="R2470" t="s">
        <v>8327</v>
      </c>
      <c r="S2470" s="10">
        <f t="shared" si="203"/>
        <v>41174.154178240737</v>
      </c>
      <c r="T2470" s="9">
        <f t="shared" si="204"/>
        <v>41210.208333333336</v>
      </c>
      <c r="U2470">
        <f t="shared" si="205"/>
        <v>2012</v>
      </c>
    </row>
    <row r="2471" spans="1:21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201"/>
        <v>114</v>
      </c>
      <c r="P2471">
        <f t="shared" si="202"/>
        <v>29.0213</v>
      </c>
      <c r="Q2471" s="12" t="s">
        <v>8323</v>
      </c>
      <c r="R2471" t="s">
        <v>8327</v>
      </c>
      <c r="S2471" s="10">
        <f t="shared" si="203"/>
        <v>40557.429733796293</v>
      </c>
      <c r="T2471" s="9">
        <f t="shared" si="204"/>
        <v>40582.429733796293</v>
      </c>
      <c r="U2471">
        <f t="shared" si="205"/>
        <v>2011</v>
      </c>
    </row>
    <row r="2472" spans="1:21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201"/>
        <v>103</v>
      </c>
      <c r="P2472">
        <f t="shared" si="202"/>
        <v>28.656700000000001</v>
      </c>
      <c r="Q2472" s="12" t="s">
        <v>8323</v>
      </c>
      <c r="R2472" t="s">
        <v>8327</v>
      </c>
      <c r="S2472" s="10">
        <f t="shared" si="203"/>
        <v>41023.07471064815</v>
      </c>
      <c r="T2472" s="9">
        <f t="shared" si="204"/>
        <v>41053.07471064815</v>
      </c>
      <c r="U2472">
        <f t="shared" si="205"/>
        <v>2012</v>
      </c>
    </row>
    <row r="2473" spans="1:21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201"/>
        <v>128</v>
      </c>
      <c r="P2473">
        <f t="shared" si="202"/>
        <v>37.647100000000002</v>
      </c>
      <c r="Q2473" s="12" t="s">
        <v>8323</v>
      </c>
      <c r="R2473" t="s">
        <v>8327</v>
      </c>
      <c r="S2473" s="10">
        <f t="shared" si="203"/>
        <v>40893.992962962962</v>
      </c>
      <c r="T2473" s="9">
        <f t="shared" si="204"/>
        <v>40933.992962962962</v>
      </c>
      <c r="U2473">
        <f t="shared" si="205"/>
        <v>2011</v>
      </c>
    </row>
    <row r="2474" spans="1:21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201"/>
        <v>136</v>
      </c>
      <c r="P2474">
        <f t="shared" si="202"/>
        <v>97.903999999999996</v>
      </c>
      <c r="Q2474" s="12" t="s">
        <v>8323</v>
      </c>
      <c r="R2474" t="s">
        <v>8327</v>
      </c>
      <c r="S2474" s="10">
        <f t="shared" si="203"/>
        <v>40354.11550925926</v>
      </c>
      <c r="T2474" s="9">
        <f t="shared" si="204"/>
        <v>40425.043749999997</v>
      </c>
      <c r="U2474">
        <f t="shared" si="205"/>
        <v>2010</v>
      </c>
    </row>
    <row r="2475" spans="1:21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201"/>
        <v>100</v>
      </c>
      <c r="P2475">
        <f t="shared" si="202"/>
        <v>42.553199999999997</v>
      </c>
      <c r="Q2475" s="12" t="s">
        <v>8323</v>
      </c>
      <c r="R2475" t="s">
        <v>8327</v>
      </c>
      <c r="S2475" s="10">
        <f t="shared" si="203"/>
        <v>41193.748483796298</v>
      </c>
      <c r="T2475" s="9">
        <f t="shared" si="204"/>
        <v>41223.790150462963</v>
      </c>
      <c r="U2475">
        <f t="shared" si="205"/>
        <v>2012</v>
      </c>
    </row>
    <row r="2476" spans="1:21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201"/>
        <v>100</v>
      </c>
      <c r="P2476">
        <f t="shared" si="202"/>
        <v>131.58369999999999</v>
      </c>
      <c r="Q2476" s="12" t="s">
        <v>8323</v>
      </c>
      <c r="R2476" t="s">
        <v>8327</v>
      </c>
      <c r="S2476" s="10">
        <f t="shared" si="203"/>
        <v>40417.011296296296</v>
      </c>
      <c r="T2476" s="9">
        <f t="shared" si="204"/>
        <v>40462.011296296296</v>
      </c>
      <c r="U2476">
        <f t="shared" si="205"/>
        <v>2010</v>
      </c>
    </row>
    <row r="2477" spans="1:21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201"/>
        <v>105</v>
      </c>
      <c r="P2477">
        <f t="shared" si="202"/>
        <v>32.320999999999998</v>
      </c>
      <c r="Q2477" s="12" t="s">
        <v>8323</v>
      </c>
      <c r="R2477" t="s">
        <v>8327</v>
      </c>
      <c r="S2477" s="10">
        <f t="shared" si="203"/>
        <v>40310.287673611114</v>
      </c>
      <c r="T2477" s="9">
        <f t="shared" si="204"/>
        <v>40369.916666666664</v>
      </c>
      <c r="U2477">
        <f t="shared" si="205"/>
        <v>2010</v>
      </c>
    </row>
    <row r="2478" spans="1:21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201"/>
        <v>105</v>
      </c>
      <c r="P2478">
        <f t="shared" si="202"/>
        <v>61.103999999999999</v>
      </c>
      <c r="Q2478" s="12" t="s">
        <v>8323</v>
      </c>
      <c r="R2478" t="s">
        <v>8327</v>
      </c>
      <c r="S2478" s="10">
        <f t="shared" si="203"/>
        <v>41913.328356481477</v>
      </c>
      <c r="T2478" s="9">
        <f t="shared" si="204"/>
        <v>41946.370023148149</v>
      </c>
      <c r="U2478">
        <f t="shared" si="205"/>
        <v>2014</v>
      </c>
    </row>
    <row r="2479" spans="1:21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201"/>
        <v>171</v>
      </c>
      <c r="P2479">
        <f t="shared" si="202"/>
        <v>31.3415</v>
      </c>
      <c r="Q2479" s="12" t="s">
        <v>8323</v>
      </c>
      <c r="R2479" t="s">
        <v>8327</v>
      </c>
      <c r="S2479" s="10">
        <f t="shared" si="203"/>
        <v>41088.691493055558</v>
      </c>
      <c r="T2479" s="9">
        <f t="shared" si="204"/>
        <v>41133.691493055558</v>
      </c>
      <c r="U2479">
        <f t="shared" si="205"/>
        <v>2012</v>
      </c>
    </row>
    <row r="2480" spans="1:21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201"/>
        <v>128</v>
      </c>
      <c r="P2480">
        <f t="shared" si="202"/>
        <v>129.1139</v>
      </c>
      <c r="Q2480" s="12" t="s">
        <v>8323</v>
      </c>
      <c r="R2480" t="s">
        <v>8327</v>
      </c>
      <c r="S2480" s="10">
        <f t="shared" si="203"/>
        <v>41257.950381944444</v>
      </c>
      <c r="T2480" s="9">
        <f t="shared" si="204"/>
        <v>41287.950381944444</v>
      </c>
      <c r="U2480">
        <f t="shared" si="205"/>
        <v>2012</v>
      </c>
    </row>
    <row r="2481" spans="1:21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201"/>
        <v>133</v>
      </c>
      <c r="P2481">
        <f t="shared" si="202"/>
        <v>25.020600000000002</v>
      </c>
      <c r="Q2481" s="12" t="s">
        <v>8323</v>
      </c>
      <c r="R2481" t="s">
        <v>8327</v>
      </c>
      <c r="S2481" s="10">
        <f t="shared" si="203"/>
        <v>41107.726782407408</v>
      </c>
      <c r="T2481" s="9">
        <f t="shared" si="204"/>
        <v>41118.083333333336</v>
      </c>
      <c r="U2481">
        <f t="shared" si="205"/>
        <v>2012</v>
      </c>
    </row>
    <row r="2482" spans="1:21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201"/>
        <v>100</v>
      </c>
      <c r="P2482">
        <f t="shared" si="202"/>
        <v>250</v>
      </c>
      <c r="Q2482" s="12" t="s">
        <v>8323</v>
      </c>
      <c r="R2482" t="s">
        <v>8327</v>
      </c>
      <c r="S2482" s="10">
        <f t="shared" si="203"/>
        <v>42227.936157407406</v>
      </c>
      <c r="T2482" s="9">
        <f t="shared" si="204"/>
        <v>42287.936157407406</v>
      </c>
      <c r="U2482">
        <f t="shared" si="205"/>
        <v>2015</v>
      </c>
    </row>
    <row r="2483" spans="1:21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201"/>
        <v>113</v>
      </c>
      <c r="P2483">
        <f t="shared" si="202"/>
        <v>47.541499999999999</v>
      </c>
      <c r="Q2483" s="12" t="s">
        <v>8323</v>
      </c>
      <c r="R2483" t="s">
        <v>8327</v>
      </c>
      <c r="S2483" s="10">
        <f t="shared" si="203"/>
        <v>40999.645925925928</v>
      </c>
      <c r="T2483" s="9">
        <f t="shared" si="204"/>
        <v>41029.645925925928</v>
      </c>
      <c r="U2483">
        <f t="shared" si="205"/>
        <v>2012</v>
      </c>
    </row>
    <row r="2484" spans="1:21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201"/>
        <v>100</v>
      </c>
      <c r="P2484">
        <f t="shared" si="202"/>
        <v>40.04</v>
      </c>
      <c r="Q2484" s="12" t="s">
        <v>8323</v>
      </c>
      <c r="R2484" t="s">
        <v>8327</v>
      </c>
      <c r="S2484" s="10">
        <f t="shared" si="203"/>
        <v>40711.782210648147</v>
      </c>
      <c r="T2484" s="9">
        <f t="shared" si="204"/>
        <v>40756.782210648147</v>
      </c>
      <c r="U2484">
        <f t="shared" si="205"/>
        <v>2011</v>
      </c>
    </row>
    <row r="2485" spans="1:21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201"/>
        <v>114</v>
      </c>
      <c r="P2485">
        <f t="shared" si="202"/>
        <v>65.842100000000002</v>
      </c>
      <c r="Q2485" s="12" t="s">
        <v>8323</v>
      </c>
      <c r="R2485" t="s">
        <v>8327</v>
      </c>
      <c r="S2485" s="10">
        <f t="shared" si="203"/>
        <v>40970.750034722223</v>
      </c>
      <c r="T2485" s="9">
        <f t="shared" si="204"/>
        <v>41030.708368055559</v>
      </c>
      <c r="U2485">
        <f t="shared" si="205"/>
        <v>2012</v>
      </c>
    </row>
    <row r="2486" spans="1:21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201"/>
        <v>119</v>
      </c>
      <c r="P2486">
        <f t="shared" si="202"/>
        <v>46.401200000000003</v>
      </c>
      <c r="Q2486" s="12" t="s">
        <v>8323</v>
      </c>
      <c r="R2486" t="s">
        <v>8327</v>
      </c>
      <c r="S2486" s="10">
        <f t="shared" si="203"/>
        <v>40771.916701388887</v>
      </c>
      <c r="T2486" s="9">
        <f t="shared" si="204"/>
        <v>40801.916701388887</v>
      </c>
      <c r="U2486">
        <f t="shared" si="205"/>
        <v>2011</v>
      </c>
    </row>
    <row r="2487" spans="1:21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201"/>
        <v>103</v>
      </c>
      <c r="P2487">
        <f t="shared" si="202"/>
        <v>50.365900000000003</v>
      </c>
      <c r="Q2487" s="12" t="s">
        <v>8323</v>
      </c>
      <c r="R2487" t="s">
        <v>8327</v>
      </c>
      <c r="S2487" s="10">
        <f t="shared" si="203"/>
        <v>40793.998599537037</v>
      </c>
      <c r="T2487" s="9">
        <f t="shared" si="204"/>
        <v>40828.998599537037</v>
      </c>
      <c r="U2487">
        <f t="shared" si="205"/>
        <v>2011</v>
      </c>
    </row>
    <row r="2488" spans="1:21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201"/>
        <v>266</v>
      </c>
      <c r="P2488">
        <f t="shared" si="202"/>
        <v>26.566700000000001</v>
      </c>
      <c r="Q2488" s="12" t="s">
        <v>8323</v>
      </c>
      <c r="R2488" t="s">
        <v>8327</v>
      </c>
      <c r="S2488" s="10">
        <f t="shared" si="203"/>
        <v>40991.708055555559</v>
      </c>
      <c r="T2488" s="9">
        <f t="shared" si="204"/>
        <v>41021.708055555559</v>
      </c>
      <c r="U2488">
        <f t="shared" si="205"/>
        <v>2012</v>
      </c>
    </row>
    <row r="2489" spans="1:21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201"/>
        <v>100</v>
      </c>
      <c r="P2489">
        <f t="shared" si="202"/>
        <v>39.493699999999997</v>
      </c>
      <c r="Q2489" s="12" t="s">
        <v>8323</v>
      </c>
      <c r="R2489" t="s">
        <v>8327</v>
      </c>
      <c r="S2489" s="10">
        <f t="shared" si="203"/>
        <v>41026.083298611113</v>
      </c>
      <c r="T2489" s="9">
        <f t="shared" si="204"/>
        <v>41056.083298611113</v>
      </c>
      <c r="U2489">
        <f t="shared" si="205"/>
        <v>2012</v>
      </c>
    </row>
    <row r="2490" spans="1:21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201"/>
        <v>107</v>
      </c>
      <c r="P2490">
        <f t="shared" si="202"/>
        <v>49.246200000000002</v>
      </c>
      <c r="Q2490" s="12" t="s">
        <v>8323</v>
      </c>
      <c r="R2490" t="s">
        <v>8327</v>
      </c>
      <c r="S2490" s="10">
        <f t="shared" si="203"/>
        <v>40833.633194444446</v>
      </c>
      <c r="T2490" s="9">
        <f t="shared" si="204"/>
        <v>40863.674861111111</v>
      </c>
      <c r="U2490">
        <f t="shared" si="205"/>
        <v>2011</v>
      </c>
    </row>
    <row r="2491" spans="1:21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201"/>
        <v>134</v>
      </c>
      <c r="P2491">
        <f t="shared" si="202"/>
        <v>62.38</v>
      </c>
      <c r="Q2491" s="12" t="s">
        <v>8323</v>
      </c>
      <c r="R2491" t="s">
        <v>8327</v>
      </c>
      <c r="S2491" s="10">
        <f t="shared" si="203"/>
        <v>41373.690266203703</v>
      </c>
      <c r="T2491" s="9">
        <f t="shared" si="204"/>
        <v>41403.690266203703</v>
      </c>
      <c r="U2491">
        <f t="shared" si="205"/>
        <v>2013</v>
      </c>
    </row>
    <row r="2492" spans="1:21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201"/>
        <v>121</v>
      </c>
      <c r="P2492">
        <f t="shared" si="202"/>
        <v>37.9375</v>
      </c>
      <c r="Q2492" s="12" t="s">
        <v>8323</v>
      </c>
      <c r="R2492" t="s">
        <v>8327</v>
      </c>
      <c r="S2492" s="10">
        <f t="shared" si="203"/>
        <v>41023.227731481478</v>
      </c>
      <c r="T2492" s="9">
        <f t="shared" si="204"/>
        <v>41083.227731481478</v>
      </c>
      <c r="U2492">
        <f t="shared" si="205"/>
        <v>2012</v>
      </c>
    </row>
    <row r="2493" spans="1:21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201"/>
        <v>103</v>
      </c>
      <c r="P2493">
        <f t="shared" si="202"/>
        <v>51.6</v>
      </c>
      <c r="Q2493" s="12" t="s">
        <v>8323</v>
      </c>
      <c r="R2493" t="s">
        <v>8327</v>
      </c>
      <c r="S2493" s="10">
        <f t="shared" si="203"/>
        <v>40542.839282407411</v>
      </c>
      <c r="T2493" s="9">
        <f t="shared" si="204"/>
        <v>40559.07708333333</v>
      </c>
      <c r="U2493">
        <f t="shared" si="205"/>
        <v>2010</v>
      </c>
    </row>
    <row r="2494" spans="1:21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201"/>
        <v>125</v>
      </c>
      <c r="P2494">
        <f t="shared" si="202"/>
        <v>27.777799999999999</v>
      </c>
      <c r="Q2494" s="12" t="s">
        <v>8323</v>
      </c>
      <c r="R2494" t="s">
        <v>8327</v>
      </c>
      <c r="S2494" s="10">
        <f t="shared" si="203"/>
        <v>41024.985972222225</v>
      </c>
      <c r="T2494" s="9">
        <f t="shared" si="204"/>
        <v>41076.415972222225</v>
      </c>
      <c r="U2494">
        <f t="shared" si="205"/>
        <v>2012</v>
      </c>
    </row>
    <row r="2495" spans="1:21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201"/>
        <v>129</v>
      </c>
      <c r="P2495">
        <f t="shared" si="202"/>
        <v>99.382199999999997</v>
      </c>
      <c r="Q2495" s="12" t="s">
        <v>8323</v>
      </c>
      <c r="R2495" t="s">
        <v>8327</v>
      </c>
      <c r="S2495" s="10">
        <f t="shared" si="203"/>
        <v>41348.168287037035</v>
      </c>
      <c r="T2495" s="9">
        <f t="shared" si="204"/>
        <v>41393.168287037035</v>
      </c>
      <c r="U2495">
        <f t="shared" si="205"/>
        <v>2013</v>
      </c>
    </row>
    <row r="2496" spans="1:21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201"/>
        <v>101</v>
      </c>
      <c r="P2496">
        <f t="shared" si="202"/>
        <v>38.848199999999999</v>
      </c>
      <c r="Q2496" s="12" t="s">
        <v>8323</v>
      </c>
      <c r="R2496" t="s">
        <v>8327</v>
      </c>
      <c r="S2496" s="10">
        <f t="shared" si="203"/>
        <v>41022.645185185182</v>
      </c>
      <c r="T2496" s="9">
        <f t="shared" si="204"/>
        <v>41052.645185185182</v>
      </c>
      <c r="U2496">
        <f t="shared" si="205"/>
        <v>2012</v>
      </c>
    </row>
    <row r="2497" spans="1:21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201"/>
        <v>128</v>
      </c>
      <c r="P2497">
        <f t="shared" si="202"/>
        <v>45.5488</v>
      </c>
      <c r="Q2497" s="12" t="s">
        <v>8323</v>
      </c>
      <c r="R2497" t="s">
        <v>8327</v>
      </c>
      <c r="S2497" s="10">
        <f t="shared" si="203"/>
        <v>41036.946469907409</v>
      </c>
      <c r="T2497" s="9">
        <f t="shared" si="204"/>
        <v>41066.946469907409</v>
      </c>
      <c r="U2497">
        <f t="shared" si="205"/>
        <v>2012</v>
      </c>
    </row>
    <row r="2498" spans="1:21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201"/>
        <v>100</v>
      </c>
      <c r="P2498">
        <f t="shared" si="202"/>
        <v>600</v>
      </c>
      <c r="Q2498" s="12" t="s">
        <v>8323</v>
      </c>
      <c r="R2498" t="s">
        <v>8327</v>
      </c>
      <c r="S2498" s="10">
        <f t="shared" si="203"/>
        <v>41327.996435185189</v>
      </c>
      <c r="T2498" s="9">
        <f t="shared" si="204"/>
        <v>41362.954768518517</v>
      </c>
      <c r="U2498">
        <f t="shared" si="205"/>
        <v>2013</v>
      </c>
    </row>
    <row r="2499" spans="1:21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206">ROUND(E2499/D2499*100,0)</f>
        <v>113</v>
      </c>
      <c r="P2499">
        <f t="shared" ref="P2499:P2562" si="207">IFERROR(ROUND(E2499/L2499,4),"no backers")</f>
        <v>80.551100000000005</v>
      </c>
      <c r="Q2499" s="12" t="s">
        <v>8323</v>
      </c>
      <c r="R2499" t="s">
        <v>8327</v>
      </c>
      <c r="S2499" s="10">
        <f t="shared" ref="S2499:S2562" si="208">(((J2499/60)/60)/24)+DATE(1970,1,1)</f>
        <v>40730.878912037035</v>
      </c>
      <c r="T2499" s="9">
        <f t="shared" ref="T2499:T2562" si="209">(((I2499/60)/60)/24)+DATE(1970,1,1)</f>
        <v>40760.878912037035</v>
      </c>
      <c r="U2499">
        <f t="shared" ref="U2499:U2562" si="210">YEAR(S2499)</f>
        <v>2011</v>
      </c>
    </row>
    <row r="2500" spans="1:21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206"/>
        <v>106</v>
      </c>
      <c r="P2500">
        <f t="shared" si="207"/>
        <v>52.8</v>
      </c>
      <c r="Q2500" s="12" t="s">
        <v>8323</v>
      </c>
      <c r="R2500" t="s">
        <v>8327</v>
      </c>
      <c r="S2500" s="10">
        <f t="shared" si="208"/>
        <v>42017.967442129629</v>
      </c>
      <c r="T2500" s="9">
        <f t="shared" si="209"/>
        <v>42031.967442129629</v>
      </c>
      <c r="U2500">
        <f t="shared" si="210"/>
        <v>2015</v>
      </c>
    </row>
    <row r="2501" spans="1:21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206"/>
        <v>203</v>
      </c>
      <c r="P2501">
        <f t="shared" si="207"/>
        <v>47.676499999999997</v>
      </c>
      <c r="Q2501" s="12" t="s">
        <v>8323</v>
      </c>
      <c r="R2501" t="s">
        <v>8327</v>
      </c>
      <c r="S2501" s="10">
        <f t="shared" si="208"/>
        <v>41226.648576388885</v>
      </c>
      <c r="T2501" s="9">
        <f t="shared" si="209"/>
        <v>41274.75</v>
      </c>
      <c r="U2501">
        <f t="shared" si="210"/>
        <v>2012</v>
      </c>
    </row>
    <row r="2502" spans="1:21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206"/>
        <v>113</v>
      </c>
      <c r="P2502">
        <f t="shared" si="207"/>
        <v>23.4483</v>
      </c>
      <c r="Q2502" s="12" t="s">
        <v>8323</v>
      </c>
      <c r="R2502" t="s">
        <v>8327</v>
      </c>
      <c r="S2502" s="10">
        <f t="shared" si="208"/>
        <v>41053.772858796299</v>
      </c>
      <c r="T2502" s="9">
        <f t="shared" si="209"/>
        <v>41083.772858796299</v>
      </c>
      <c r="U2502">
        <f t="shared" si="210"/>
        <v>2012</v>
      </c>
    </row>
    <row r="2503" spans="1:21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206"/>
        <v>3</v>
      </c>
      <c r="P2503">
        <f t="shared" si="207"/>
        <v>40.142899999999997</v>
      </c>
      <c r="Q2503" s="12" t="s">
        <v>8334</v>
      </c>
      <c r="R2503" t="s">
        <v>8351</v>
      </c>
      <c r="S2503" s="10">
        <f t="shared" si="208"/>
        <v>42244.776666666665</v>
      </c>
      <c r="T2503" s="9">
        <f t="shared" si="209"/>
        <v>42274.776666666665</v>
      </c>
      <c r="U2503">
        <f t="shared" si="210"/>
        <v>2015</v>
      </c>
    </row>
    <row r="2504" spans="1:21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206"/>
        <v>0</v>
      </c>
      <c r="P2504">
        <f t="shared" si="207"/>
        <v>17.2</v>
      </c>
      <c r="Q2504" s="12" t="s">
        <v>8334</v>
      </c>
      <c r="R2504" t="s">
        <v>8351</v>
      </c>
      <c r="S2504" s="10">
        <f t="shared" si="208"/>
        <v>41858.825439814813</v>
      </c>
      <c r="T2504" s="9">
        <f t="shared" si="209"/>
        <v>41903.825439814813</v>
      </c>
      <c r="U2504">
        <f t="shared" si="210"/>
        <v>2014</v>
      </c>
    </row>
    <row r="2505" spans="1:21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206"/>
        <v>0</v>
      </c>
      <c r="P2505" t="str">
        <f t="shared" si="207"/>
        <v>no backers</v>
      </c>
      <c r="Q2505" s="12" t="s">
        <v>8334</v>
      </c>
      <c r="R2505" t="s">
        <v>8351</v>
      </c>
      <c r="S2505" s="10">
        <f t="shared" si="208"/>
        <v>42498.899398148147</v>
      </c>
      <c r="T2505" s="9">
        <f t="shared" si="209"/>
        <v>42528.879166666666</v>
      </c>
      <c r="U2505">
        <f t="shared" si="210"/>
        <v>2016</v>
      </c>
    </row>
    <row r="2506" spans="1:21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206"/>
        <v>0</v>
      </c>
      <c r="P2506" t="str">
        <f t="shared" si="207"/>
        <v>no backers</v>
      </c>
      <c r="Q2506" s="12" t="s">
        <v>8334</v>
      </c>
      <c r="R2506" t="s">
        <v>8351</v>
      </c>
      <c r="S2506" s="10">
        <f t="shared" si="208"/>
        <v>41928.015439814815</v>
      </c>
      <c r="T2506" s="9">
        <f t="shared" si="209"/>
        <v>41958.057106481487</v>
      </c>
      <c r="U2506">
        <f t="shared" si="210"/>
        <v>2014</v>
      </c>
    </row>
    <row r="2507" spans="1:21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206"/>
        <v>0</v>
      </c>
      <c r="P2507" t="str">
        <f t="shared" si="207"/>
        <v>no backers</v>
      </c>
      <c r="Q2507" s="12" t="s">
        <v>8334</v>
      </c>
      <c r="R2507" t="s">
        <v>8351</v>
      </c>
      <c r="S2507" s="10">
        <f t="shared" si="208"/>
        <v>42047.05574074074</v>
      </c>
      <c r="T2507" s="9">
        <f t="shared" si="209"/>
        <v>42077.014074074075</v>
      </c>
      <c r="U2507">
        <f t="shared" si="210"/>
        <v>2015</v>
      </c>
    </row>
    <row r="2508" spans="1:21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206"/>
        <v>1</v>
      </c>
      <c r="P2508">
        <f t="shared" si="207"/>
        <v>15</v>
      </c>
      <c r="Q2508" s="12" t="s">
        <v>8334</v>
      </c>
      <c r="R2508" t="s">
        <v>8351</v>
      </c>
      <c r="S2508" s="10">
        <f t="shared" si="208"/>
        <v>42258.297094907408</v>
      </c>
      <c r="T2508" s="9">
        <f t="shared" si="209"/>
        <v>42280.875</v>
      </c>
      <c r="U2508">
        <f t="shared" si="210"/>
        <v>2015</v>
      </c>
    </row>
    <row r="2509" spans="1:21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206"/>
        <v>0</v>
      </c>
      <c r="P2509" t="str">
        <f t="shared" si="207"/>
        <v>no backers</v>
      </c>
      <c r="Q2509" s="12" t="s">
        <v>8334</v>
      </c>
      <c r="R2509" t="s">
        <v>8351</v>
      </c>
      <c r="S2509" s="10">
        <f t="shared" si="208"/>
        <v>42105.072962962964</v>
      </c>
      <c r="T2509" s="9">
        <f t="shared" si="209"/>
        <v>42135.072962962964</v>
      </c>
      <c r="U2509">
        <f t="shared" si="210"/>
        <v>2015</v>
      </c>
    </row>
    <row r="2510" spans="1:21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206"/>
        <v>0</v>
      </c>
      <c r="P2510" t="str">
        <f t="shared" si="207"/>
        <v>no backers</v>
      </c>
      <c r="Q2510" s="12" t="s">
        <v>8334</v>
      </c>
      <c r="R2510" t="s">
        <v>8351</v>
      </c>
      <c r="S2510" s="10">
        <f t="shared" si="208"/>
        <v>41835.951782407406</v>
      </c>
      <c r="T2510" s="9">
        <f t="shared" si="209"/>
        <v>41865.951782407406</v>
      </c>
      <c r="U2510">
        <f t="shared" si="210"/>
        <v>2014</v>
      </c>
    </row>
    <row r="2511" spans="1:21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206"/>
        <v>1</v>
      </c>
      <c r="P2511">
        <f t="shared" si="207"/>
        <v>35.714300000000001</v>
      </c>
      <c r="Q2511" s="12" t="s">
        <v>8334</v>
      </c>
      <c r="R2511" t="s">
        <v>8351</v>
      </c>
      <c r="S2511" s="10">
        <f t="shared" si="208"/>
        <v>42058.809594907405</v>
      </c>
      <c r="T2511" s="9">
        <f t="shared" si="209"/>
        <v>42114.767928240741</v>
      </c>
      <c r="U2511">
        <f t="shared" si="210"/>
        <v>2015</v>
      </c>
    </row>
    <row r="2512" spans="1:21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206"/>
        <v>0</v>
      </c>
      <c r="P2512">
        <f t="shared" si="207"/>
        <v>37.5</v>
      </c>
      <c r="Q2512" s="12" t="s">
        <v>8334</v>
      </c>
      <c r="R2512" t="s">
        <v>8351</v>
      </c>
      <c r="S2512" s="10">
        <f t="shared" si="208"/>
        <v>42078.997361111105</v>
      </c>
      <c r="T2512" s="9">
        <f t="shared" si="209"/>
        <v>42138.997361111105</v>
      </c>
      <c r="U2512">
        <f t="shared" si="210"/>
        <v>2015</v>
      </c>
    </row>
    <row r="2513" spans="1:21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206"/>
        <v>0</v>
      </c>
      <c r="P2513" t="str">
        <f t="shared" si="207"/>
        <v>no backers</v>
      </c>
      <c r="Q2513" s="12" t="s">
        <v>8334</v>
      </c>
      <c r="R2513" t="s">
        <v>8351</v>
      </c>
      <c r="S2513" s="10">
        <f t="shared" si="208"/>
        <v>42371.446909722217</v>
      </c>
      <c r="T2513" s="9">
        <f t="shared" si="209"/>
        <v>42401.446909722217</v>
      </c>
      <c r="U2513">
        <f t="shared" si="210"/>
        <v>2016</v>
      </c>
    </row>
    <row r="2514" spans="1:21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206"/>
        <v>0</v>
      </c>
      <c r="P2514" t="str">
        <f t="shared" si="207"/>
        <v>no backers</v>
      </c>
      <c r="Q2514" s="12" t="s">
        <v>8334</v>
      </c>
      <c r="R2514" t="s">
        <v>8351</v>
      </c>
      <c r="S2514" s="10">
        <f t="shared" si="208"/>
        <v>41971.876863425925</v>
      </c>
      <c r="T2514" s="9">
        <f t="shared" si="209"/>
        <v>41986.876863425925</v>
      </c>
      <c r="U2514">
        <f t="shared" si="210"/>
        <v>2014</v>
      </c>
    </row>
    <row r="2515" spans="1:21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206"/>
        <v>0</v>
      </c>
      <c r="P2515" t="str">
        <f t="shared" si="207"/>
        <v>no backers</v>
      </c>
      <c r="Q2515" s="12" t="s">
        <v>8334</v>
      </c>
      <c r="R2515" t="s">
        <v>8351</v>
      </c>
      <c r="S2515" s="10">
        <f t="shared" si="208"/>
        <v>42732.00681712963</v>
      </c>
      <c r="T2515" s="9">
        <f t="shared" si="209"/>
        <v>42792.00681712963</v>
      </c>
      <c r="U2515">
        <f t="shared" si="210"/>
        <v>2016</v>
      </c>
    </row>
    <row r="2516" spans="1:21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206"/>
        <v>2</v>
      </c>
      <c r="P2516">
        <f t="shared" si="207"/>
        <v>52.5</v>
      </c>
      <c r="Q2516" s="12" t="s">
        <v>8334</v>
      </c>
      <c r="R2516" t="s">
        <v>8351</v>
      </c>
      <c r="S2516" s="10">
        <f t="shared" si="208"/>
        <v>41854.389780092592</v>
      </c>
      <c r="T2516" s="9">
        <f t="shared" si="209"/>
        <v>41871.389780092592</v>
      </c>
      <c r="U2516">
        <f t="shared" si="210"/>
        <v>2014</v>
      </c>
    </row>
    <row r="2517" spans="1:21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206"/>
        <v>19</v>
      </c>
      <c r="P2517">
        <f t="shared" si="207"/>
        <v>77.5</v>
      </c>
      <c r="Q2517" s="12" t="s">
        <v>8334</v>
      </c>
      <c r="R2517" t="s">
        <v>8351</v>
      </c>
      <c r="S2517" s="10">
        <f t="shared" si="208"/>
        <v>42027.839733796296</v>
      </c>
      <c r="T2517" s="9">
        <f t="shared" si="209"/>
        <v>42057.839733796296</v>
      </c>
      <c r="U2517">
        <f t="shared" si="210"/>
        <v>2015</v>
      </c>
    </row>
    <row r="2518" spans="1:21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206"/>
        <v>0</v>
      </c>
      <c r="P2518" t="str">
        <f t="shared" si="207"/>
        <v>no backers</v>
      </c>
      <c r="Q2518" s="12" t="s">
        <v>8334</v>
      </c>
      <c r="R2518" t="s">
        <v>8351</v>
      </c>
      <c r="S2518" s="10">
        <f t="shared" si="208"/>
        <v>41942.653379629628</v>
      </c>
      <c r="T2518" s="9">
        <f t="shared" si="209"/>
        <v>41972.6950462963</v>
      </c>
      <c r="U2518">
        <f t="shared" si="210"/>
        <v>2014</v>
      </c>
    </row>
    <row r="2519" spans="1:21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206"/>
        <v>10</v>
      </c>
      <c r="P2519">
        <f t="shared" si="207"/>
        <v>53.545499999999997</v>
      </c>
      <c r="Q2519" s="12" t="s">
        <v>8334</v>
      </c>
      <c r="R2519" t="s">
        <v>8351</v>
      </c>
      <c r="S2519" s="10">
        <f t="shared" si="208"/>
        <v>42052.802430555559</v>
      </c>
      <c r="T2519" s="9">
        <f t="shared" si="209"/>
        <v>42082.760763888888</v>
      </c>
      <c r="U2519">
        <f t="shared" si="210"/>
        <v>2015</v>
      </c>
    </row>
    <row r="2520" spans="1:21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206"/>
        <v>0</v>
      </c>
      <c r="P2520" t="str">
        <f t="shared" si="207"/>
        <v>no backers</v>
      </c>
      <c r="Q2520" s="12" t="s">
        <v>8334</v>
      </c>
      <c r="R2520" t="s">
        <v>8351</v>
      </c>
      <c r="S2520" s="10">
        <f t="shared" si="208"/>
        <v>41926.680879629632</v>
      </c>
      <c r="T2520" s="9">
        <f t="shared" si="209"/>
        <v>41956.722546296296</v>
      </c>
      <c r="U2520">
        <f t="shared" si="210"/>
        <v>2014</v>
      </c>
    </row>
    <row r="2521" spans="1:21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206"/>
        <v>0</v>
      </c>
      <c r="P2521">
        <f t="shared" si="207"/>
        <v>16.25</v>
      </c>
      <c r="Q2521" s="12" t="s">
        <v>8334</v>
      </c>
      <c r="R2521" t="s">
        <v>8351</v>
      </c>
      <c r="S2521" s="10">
        <f t="shared" si="208"/>
        <v>41809.155138888891</v>
      </c>
      <c r="T2521" s="9">
        <f t="shared" si="209"/>
        <v>41839.155138888891</v>
      </c>
      <c r="U2521">
        <f t="shared" si="210"/>
        <v>2014</v>
      </c>
    </row>
    <row r="2522" spans="1:21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206"/>
        <v>0</v>
      </c>
      <c r="P2522" t="str">
        <f t="shared" si="207"/>
        <v>no backers</v>
      </c>
      <c r="Q2522" s="12" t="s">
        <v>8334</v>
      </c>
      <c r="R2522" t="s">
        <v>8351</v>
      </c>
      <c r="S2522" s="10">
        <f t="shared" si="208"/>
        <v>42612.600520833337</v>
      </c>
      <c r="T2522" s="9">
        <f t="shared" si="209"/>
        <v>42658.806249999994</v>
      </c>
      <c r="U2522">
        <f t="shared" si="210"/>
        <v>2016</v>
      </c>
    </row>
    <row r="2523" spans="1:21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206"/>
        <v>109</v>
      </c>
      <c r="P2523">
        <f t="shared" si="207"/>
        <v>103.68170000000001</v>
      </c>
      <c r="Q2523" s="12" t="s">
        <v>8323</v>
      </c>
      <c r="R2523" t="s">
        <v>8352</v>
      </c>
      <c r="S2523" s="10">
        <f t="shared" si="208"/>
        <v>42269.967835648145</v>
      </c>
      <c r="T2523" s="9">
        <f t="shared" si="209"/>
        <v>42290.967835648145</v>
      </c>
      <c r="U2523">
        <f t="shared" si="210"/>
        <v>2015</v>
      </c>
    </row>
    <row r="2524" spans="1:21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206"/>
        <v>100</v>
      </c>
      <c r="P2524">
        <f t="shared" si="207"/>
        <v>185.18520000000001</v>
      </c>
      <c r="Q2524" s="12" t="s">
        <v>8323</v>
      </c>
      <c r="R2524" t="s">
        <v>8352</v>
      </c>
      <c r="S2524" s="10">
        <f t="shared" si="208"/>
        <v>42460.573611111111</v>
      </c>
      <c r="T2524" s="9">
        <f t="shared" si="209"/>
        <v>42482.619444444441</v>
      </c>
      <c r="U2524">
        <f t="shared" si="210"/>
        <v>2016</v>
      </c>
    </row>
    <row r="2525" spans="1:21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206"/>
        <v>156</v>
      </c>
      <c r="P2525">
        <f t="shared" si="207"/>
        <v>54.153799999999997</v>
      </c>
      <c r="Q2525" s="12" t="s">
        <v>8323</v>
      </c>
      <c r="R2525" t="s">
        <v>8352</v>
      </c>
      <c r="S2525" s="10">
        <f t="shared" si="208"/>
        <v>41930.975601851853</v>
      </c>
      <c r="T2525" s="9">
        <f t="shared" si="209"/>
        <v>41961.017268518524</v>
      </c>
      <c r="U2525">
        <f t="shared" si="210"/>
        <v>2014</v>
      </c>
    </row>
    <row r="2526" spans="1:21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206"/>
        <v>102</v>
      </c>
      <c r="P2526">
        <f t="shared" si="207"/>
        <v>177.20930000000001</v>
      </c>
      <c r="Q2526" s="12" t="s">
        <v>8323</v>
      </c>
      <c r="R2526" t="s">
        <v>8352</v>
      </c>
      <c r="S2526" s="10">
        <f t="shared" si="208"/>
        <v>41961.807372685187</v>
      </c>
      <c r="T2526" s="9">
        <f t="shared" si="209"/>
        <v>41994.1875</v>
      </c>
      <c r="U2526">
        <f t="shared" si="210"/>
        <v>2014</v>
      </c>
    </row>
    <row r="2527" spans="1:21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206"/>
        <v>100</v>
      </c>
      <c r="P2527">
        <f t="shared" si="207"/>
        <v>100.325</v>
      </c>
      <c r="Q2527" s="12" t="s">
        <v>8323</v>
      </c>
      <c r="R2527" t="s">
        <v>8352</v>
      </c>
      <c r="S2527" s="10">
        <f t="shared" si="208"/>
        <v>41058.844571759262</v>
      </c>
      <c r="T2527" s="9">
        <f t="shared" si="209"/>
        <v>41088.844571759262</v>
      </c>
      <c r="U2527">
        <f t="shared" si="210"/>
        <v>2012</v>
      </c>
    </row>
    <row r="2528" spans="1:21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206"/>
        <v>113</v>
      </c>
      <c r="P2528">
        <f t="shared" si="207"/>
        <v>136.9091</v>
      </c>
      <c r="Q2528" s="12" t="s">
        <v>8323</v>
      </c>
      <c r="R2528" t="s">
        <v>8352</v>
      </c>
      <c r="S2528" s="10">
        <f t="shared" si="208"/>
        <v>41953.091134259259</v>
      </c>
      <c r="T2528" s="9">
        <f t="shared" si="209"/>
        <v>41981.207638888889</v>
      </c>
      <c r="U2528">
        <f t="shared" si="210"/>
        <v>2014</v>
      </c>
    </row>
    <row r="2529" spans="1:21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206"/>
        <v>102</v>
      </c>
      <c r="P2529">
        <f t="shared" si="207"/>
        <v>57.535200000000003</v>
      </c>
      <c r="Q2529" s="12" t="s">
        <v>8323</v>
      </c>
      <c r="R2529" t="s">
        <v>8352</v>
      </c>
      <c r="S2529" s="10">
        <f t="shared" si="208"/>
        <v>41546.75105324074</v>
      </c>
      <c r="T2529" s="9">
        <f t="shared" si="209"/>
        <v>41565.165972222225</v>
      </c>
      <c r="U2529">
        <f t="shared" si="210"/>
        <v>2013</v>
      </c>
    </row>
    <row r="2530" spans="1:21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206"/>
        <v>107</v>
      </c>
      <c r="P2530">
        <f t="shared" si="207"/>
        <v>52.962800000000001</v>
      </c>
      <c r="Q2530" s="12" t="s">
        <v>8323</v>
      </c>
      <c r="R2530" t="s">
        <v>8352</v>
      </c>
      <c r="S2530" s="10">
        <f t="shared" si="208"/>
        <v>42217.834525462968</v>
      </c>
      <c r="T2530" s="9">
        <f t="shared" si="209"/>
        <v>42236.458333333328</v>
      </c>
      <c r="U2530">
        <f t="shared" si="210"/>
        <v>2015</v>
      </c>
    </row>
    <row r="2531" spans="1:21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206"/>
        <v>104</v>
      </c>
      <c r="P2531">
        <f t="shared" si="207"/>
        <v>82.328900000000004</v>
      </c>
      <c r="Q2531" s="12" t="s">
        <v>8323</v>
      </c>
      <c r="R2531" t="s">
        <v>8352</v>
      </c>
      <c r="S2531" s="10">
        <f t="shared" si="208"/>
        <v>40948.080729166664</v>
      </c>
      <c r="T2531" s="9">
        <f t="shared" si="209"/>
        <v>40993.0390625</v>
      </c>
      <c r="U2531">
        <f t="shared" si="210"/>
        <v>2012</v>
      </c>
    </row>
    <row r="2532" spans="1:21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206"/>
        <v>100</v>
      </c>
      <c r="P2532">
        <f t="shared" si="207"/>
        <v>135.41669999999999</v>
      </c>
      <c r="Q2532" s="12" t="s">
        <v>8323</v>
      </c>
      <c r="R2532" t="s">
        <v>8352</v>
      </c>
      <c r="S2532" s="10">
        <f t="shared" si="208"/>
        <v>42081.864641203705</v>
      </c>
      <c r="T2532" s="9">
        <f t="shared" si="209"/>
        <v>42114.201388888891</v>
      </c>
      <c r="U2532">
        <f t="shared" si="210"/>
        <v>2015</v>
      </c>
    </row>
    <row r="2533" spans="1:21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206"/>
        <v>100</v>
      </c>
      <c r="P2533">
        <f t="shared" si="207"/>
        <v>74.065600000000003</v>
      </c>
      <c r="Q2533" s="12" t="s">
        <v>8323</v>
      </c>
      <c r="R2533" t="s">
        <v>8352</v>
      </c>
      <c r="S2533" s="10">
        <f t="shared" si="208"/>
        <v>42208.680023148147</v>
      </c>
      <c r="T2533" s="9">
        <f t="shared" si="209"/>
        <v>42231.165972222225</v>
      </c>
      <c r="U2533">
        <f t="shared" si="210"/>
        <v>2015</v>
      </c>
    </row>
    <row r="2534" spans="1:21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206"/>
        <v>126</v>
      </c>
      <c r="P2534">
        <f t="shared" si="207"/>
        <v>84.083299999999994</v>
      </c>
      <c r="Q2534" s="12" t="s">
        <v>8323</v>
      </c>
      <c r="R2534" t="s">
        <v>8352</v>
      </c>
      <c r="S2534" s="10">
        <f t="shared" si="208"/>
        <v>41107.849143518521</v>
      </c>
      <c r="T2534" s="9">
        <f t="shared" si="209"/>
        <v>41137.849143518521</v>
      </c>
      <c r="U2534">
        <f t="shared" si="210"/>
        <v>2012</v>
      </c>
    </row>
    <row r="2535" spans="1:21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206"/>
        <v>111</v>
      </c>
      <c r="P2535">
        <f t="shared" si="207"/>
        <v>61.029400000000003</v>
      </c>
      <c r="Q2535" s="12" t="s">
        <v>8323</v>
      </c>
      <c r="R2535" t="s">
        <v>8352</v>
      </c>
      <c r="S2535" s="10">
        <f t="shared" si="208"/>
        <v>41304.751284722224</v>
      </c>
      <c r="T2535" s="9">
        <f t="shared" si="209"/>
        <v>41334.750787037039</v>
      </c>
      <c r="U2535">
        <f t="shared" si="210"/>
        <v>2013</v>
      </c>
    </row>
    <row r="2536" spans="1:21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206"/>
        <v>105</v>
      </c>
      <c r="P2536">
        <f t="shared" si="207"/>
        <v>150</v>
      </c>
      <c r="Q2536" s="12" t="s">
        <v>8323</v>
      </c>
      <c r="R2536" t="s">
        <v>8352</v>
      </c>
      <c r="S2536" s="10">
        <f t="shared" si="208"/>
        <v>40127.700370370374</v>
      </c>
      <c r="T2536" s="9">
        <f t="shared" si="209"/>
        <v>40179.25</v>
      </c>
      <c r="U2536">
        <f t="shared" si="210"/>
        <v>2009</v>
      </c>
    </row>
    <row r="2537" spans="1:21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206"/>
        <v>104</v>
      </c>
      <c r="P2537">
        <f t="shared" si="207"/>
        <v>266.08969999999999</v>
      </c>
      <c r="Q2537" s="12" t="s">
        <v>8323</v>
      </c>
      <c r="R2537" t="s">
        <v>8352</v>
      </c>
      <c r="S2537" s="10">
        <f t="shared" si="208"/>
        <v>41943.791030092594</v>
      </c>
      <c r="T2537" s="9">
        <f t="shared" si="209"/>
        <v>41974.832696759258</v>
      </c>
      <c r="U2537">
        <f t="shared" si="210"/>
        <v>2014</v>
      </c>
    </row>
    <row r="2538" spans="1:21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206"/>
        <v>116</v>
      </c>
      <c r="P2538">
        <f t="shared" si="207"/>
        <v>7.25</v>
      </c>
      <c r="Q2538" s="12" t="s">
        <v>8323</v>
      </c>
      <c r="R2538" t="s">
        <v>8352</v>
      </c>
      <c r="S2538" s="10">
        <f t="shared" si="208"/>
        <v>41464.106087962966</v>
      </c>
      <c r="T2538" s="9">
        <f t="shared" si="209"/>
        <v>41485.106087962966</v>
      </c>
      <c r="U2538">
        <f t="shared" si="210"/>
        <v>2013</v>
      </c>
    </row>
    <row r="2539" spans="1:21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206"/>
        <v>110</v>
      </c>
      <c r="P2539">
        <f t="shared" si="207"/>
        <v>100</v>
      </c>
      <c r="Q2539" s="12" t="s">
        <v>8323</v>
      </c>
      <c r="R2539" t="s">
        <v>8352</v>
      </c>
      <c r="S2539" s="10">
        <f t="shared" si="208"/>
        <v>40696.648784722223</v>
      </c>
      <c r="T2539" s="9">
        <f t="shared" si="209"/>
        <v>40756.648784722223</v>
      </c>
      <c r="U2539">
        <f t="shared" si="210"/>
        <v>2011</v>
      </c>
    </row>
    <row r="2540" spans="1:21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206"/>
        <v>113</v>
      </c>
      <c r="P2540">
        <f t="shared" si="207"/>
        <v>109.9631</v>
      </c>
      <c r="Q2540" s="12" t="s">
        <v>8323</v>
      </c>
      <c r="R2540" t="s">
        <v>8352</v>
      </c>
      <c r="S2540" s="10">
        <f t="shared" si="208"/>
        <v>41298.509965277779</v>
      </c>
      <c r="T2540" s="9">
        <f t="shared" si="209"/>
        <v>41329.207638888889</v>
      </c>
      <c r="U2540">
        <f t="shared" si="210"/>
        <v>2013</v>
      </c>
    </row>
    <row r="2541" spans="1:21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206"/>
        <v>100</v>
      </c>
      <c r="P2541">
        <f t="shared" si="207"/>
        <v>169.9153</v>
      </c>
      <c r="Q2541" s="12" t="s">
        <v>8323</v>
      </c>
      <c r="R2541" t="s">
        <v>8352</v>
      </c>
      <c r="S2541" s="10">
        <f t="shared" si="208"/>
        <v>41977.902222222227</v>
      </c>
      <c r="T2541" s="9">
        <f t="shared" si="209"/>
        <v>42037.902222222227</v>
      </c>
      <c r="U2541">
        <f t="shared" si="210"/>
        <v>2014</v>
      </c>
    </row>
    <row r="2542" spans="1:21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206"/>
        <v>103</v>
      </c>
      <c r="P2542">
        <f t="shared" si="207"/>
        <v>95.740700000000004</v>
      </c>
      <c r="Q2542" s="12" t="s">
        <v>8323</v>
      </c>
      <c r="R2542" t="s">
        <v>8352</v>
      </c>
      <c r="S2542" s="10">
        <f t="shared" si="208"/>
        <v>40785.675011574072</v>
      </c>
      <c r="T2542" s="9">
        <f t="shared" si="209"/>
        <v>40845.675011574072</v>
      </c>
      <c r="U2542">
        <f t="shared" si="210"/>
        <v>2011</v>
      </c>
    </row>
    <row r="2543" spans="1:21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206"/>
        <v>107</v>
      </c>
      <c r="P2543">
        <f t="shared" si="207"/>
        <v>59.460299999999997</v>
      </c>
      <c r="Q2543" s="12" t="s">
        <v>8323</v>
      </c>
      <c r="R2543" t="s">
        <v>8352</v>
      </c>
      <c r="S2543" s="10">
        <f t="shared" si="208"/>
        <v>41483.449282407404</v>
      </c>
      <c r="T2543" s="9">
        <f t="shared" si="209"/>
        <v>41543.449282407404</v>
      </c>
      <c r="U2543">
        <f t="shared" si="210"/>
        <v>2013</v>
      </c>
    </row>
    <row r="2544" spans="1:21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206"/>
        <v>104</v>
      </c>
      <c r="P2544">
        <f t="shared" si="207"/>
        <v>55.769199999999998</v>
      </c>
      <c r="Q2544" s="12" t="s">
        <v>8323</v>
      </c>
      <c r="R2544" t="s">
        <v>8352</v>
      </c>
      <c r="S2544" s="10">
        <f t="shared" si="208"/>
        <v>41509.426585648151</v>
      </c>
      <c r="T2544" s="9">
        <f t="shared" si="209"/>
        <v>41548.165972222225</v>
      </c>
      <c r="U2544">
        <f t="shared" si="210"/>
        <v>2013</v>
      </c>
    </row>
    <row r="2545" spans="1:21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206"/>
        <v>156</v>
      </c>
      <c r="P2545">
        <f t="shared" si="207"/>
        <v>30.076899999999998</v>
      </c>
      <c r="Q2545" s="12" t="s">
        <v>8323</v>
      </c>
      <c r="R2545" t="s">
        <v>8352</v>
      </c>
      <c r="S2545" s="10">
        <f t="shared" si="208"/>
        <v>40514.107615740737</v>
      </c>
      <c r="T2545" s="9">
        <f t="shared" si="209"/>
        <v>40545.125</v>
      </c>
      <c r="U2545">
        <f t="shared" si="210"/>
        <v>2010</v>
      </c>
    </row>
    <row r="2546" spans="1:21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206"/>
        <v>101</v>
      </c>
      <c r="P2546">
        <f t="shared" si="207"/>
        <v>88.438599999999994</v>
      </c>
      <c r="Q2546" s="12" t="s">
        <v>8323</v>
      </c>
      <c r="R2546" t="s">
        <v>8352</v>
      </c>
      <c r="S2546" s="10">
        <f t="shared" si="208"/>
        <v>41068.520474537036</v>
      </c>
      <c r="T2546" s="9">
        <f t="shared" si="209"/>
        <v>41098.520474537036</v>
      </c>
      <c r="U2546">
        <f t="shared" si="210"/>
        <v>2012</v>
      </c>
    </row>
    <row r="2547" spans="1:21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206"/>
        <v>195</v>
      </c>
      <c r="P2547">
        <f t="shared" si="207"/>
        <v>64.032799999999995</v>
      </c>
      <c r="Q2547" s="12" t="s">
        <v>8323</v>
      </c>
      <c r="R2547" t="s">
        <v>8352</v>
      </c>
      <c r="S2547" s="10">
        <f t="shared" si="208"/>
        <v>42027.13817129629</v>
      </c>
      <c r="T2547" s="9">
        <f t="shared" si="209"/>
        <v>42062.020833333328</v>
      </c>
      <c r="U2547">
        <f t="shared" si="210"/>
        <v>2015</v>
      </c>
    </row>
    <row r="2548" spans="1:21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206"/>
        <v>112</v>
      </c>
      <c r="P2548">
        <f t="shared" si="207"/>
        <v>60.153799999999997</v>
      </c>
      <c r="Q2548" s="12" t="s">
        <v>8323</v>
      </c>
      <c r="R2548" t="s">
        <v>8352</v>
      </c>
      <c r="S2548" s="10">
        <f t="shared" si="208"/>
        <v>41524.858553240738</v>
      </c>
      <c r="T2548" s="9">
        <f t="shared" si="209"/>
        <v>41552.208333333336</v>
      </c>
      <c r="U2548">
        <f t="shared" si="210"/>
        <v>2013</v>
      </c>
    </row>
    <row r="2549" spans="1:21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206"/>
        <v>120</v>
      </c>
      <c r="P2549">
        <f t="shared" si="207"/>
        <v>49.194000000000003</v>
      </c>
      <c r="Q2549" s="12" t="s">
        <v>8323</v>
      </c>
      <c r="R2549" t="s">
        <v>8352</v>
      </c>
      <c r="S2549" s="10">
        <f t="shared" si="208"/>
        <v>40973.773182870369</v>
      </c>
      <c r="T2549" s="9">
        <f t="shared" si="209"/>
        <v>41003.731516203705</v>
      </c>
      <c r="U2549">
        <f t="shared" si="210"/>
        <v>2012</v>
      </c>
    </row>
    <row r="2550" spans="1:21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206"/>
        <v>102</v>
      </c>
      <c r="P2550">
        <f t="shared" si="207"/>
        <v>165.16220000000001</v>
      </c>
      <c r="Q2550" s="12" t="s">
        <v>8323</v>
      </c>
      <c r="R2550" t="s">
        <v>8352</v>
      </c>
      <c r="S2550" s="10">
        <f t="shared" si="208"/>
        <v>42618.625428240746</v>
      </c>
      <c r="T2550" s="9">
        <f t="shared" si="209"/>
        <v>42643.185416666667</v>
      </c>
      <c r="U2550">
        <f t="shared" si="210"/>
        <v>2016</v>
      </c>
    </row>
    <row r="2551" spans="1:21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206"/>
        <v>103</v>
      </c>
      <c r="P2551">
        <f t="shared" si="207"/>
        <v>43.621600000000001</v>
      </c>
      <c r="Q2551" s="12" t="s">
        <v>8323</v>
      </c>
      <c r="R2551" t="s">
        <v>8352</v>
      </c>
      <c r="S2551" s="10">
        <f t="shared" si="208"/>
        <v>41390.757754629631</v>
      </c>
      <c r="T2551" s="9">
        <f t="shared" si="209"/>
        <v>41425.708333333336</v>
      </c>
      <c r="U2551">
        <f t="shared" si="210"/>
        <v>2013</v>
      </c>
    </row>
    <row r="2552" spans="1:21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206"/>
        <v>101</v>
      </c>
      <c r="P2552">
        <f t="shared" si="207"/>
        <v>43.7</v>
      </c>
      <c r="Q2552" s="12" t="s">
        <v>8323</v>
      </c>
      <c r="R2552" t="s">
        <v>8352</v>
      </c>
      <c r="S2552" s="10">
        <f t="shared" si="208"/>
        <v>42228.634328703702</v>
      </c>
      <c r="T2552" s="9">
        <f t="shared" si="209"/>
        <v>42285.165972222225</v>
      </c>
      <c r="U2552">
        <f t="shared" si="210"/>
        <v>2015</v>
      </c>
    </row>
    <row r="2553" spans="1:21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206"/>
        <v>103</v>
      </c>
      <c r="P2553">
        <f t="shared" si="207"/>
        <v>67.419600000000003</v>
      </c>
      <c r="Q2553" s="12" t="s">
        <v>8323</v>
      </c>
      <c r="R2553" t="s">
        <v>8352</v>
      </c>
      <c r="S2553" s="10">
        <f t="shared" si="208"/>
        <v>40961.252141203702</v>
      </c>
      <c r="T2553" s="9">
        <f t="shared" si="209"/>
        <v>40989.866666666669</v>
      </c>
      <c r="U2553">
        <f t="shared" si="210"/>
        <v>2012</v>
      </c>
    </row>
    <row r="2554" spans="1:21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206"/>
        <v>107</v>
      </c>
      <c r="P2554">
        <f t="shared" si="207"/>
        <v>177.5</v>
      </c>
      <c r="Q2554" s="12" t="s">
        <v>8323</v>
      </c>
      <c r="R2554" t="s">
        <v>8352</v>
      </c>
      <c r="S2554" s="10">
        <f t="shared" si="208"/>
        <v>42769.809965277775</v>
      </c>
      <c r="T2554" s="9">
        <f t="shared" si="209"/>
        <v>42799.809965277775</v>
      </c>
      <c r="U2554">
        <f t="shared" si="210"/>
        <v>2017</v>
      </c>
    </row>
    <row r="2555" spans="1:21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206"/>
        <v>156</v>
      </c>
      <c r="P2555">
        <f t="shared" si="207"/>
        <v>38.883299999999998</v>
      </c>
      <c r="Q2555" s="12" t="s">
        <v>8323</v>
      </c>
      <c r="R2555" t="s">
        <v>8352</v>
      </c>
      <c r="S2555" s="10">
        <f t="shared" si="208"/>
        <v>41113.199155092596</v>
      </c>
      <c r="T2555" s="9">
        <f t="shared" si="209"/>
        <v>41173.199155092596</v>
      </c>
      <c r="U2555">
        <f t="shared" si="210"/>
        <v>2012</v>
      </c>
    </row>
    <row r="2556" spans="1:21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206"/>
        <v>123</v>
      </c>
      <c r="P2556">
        <f t="shared" si="207"/>
        <v>54.985100000000003</v>
      </c>
      <c r="Q2556" s="12" t="s">
        <v>8323</v>
      </c>
      <c r="R2556" t="s">
        <v>8352</v>
      </c>
      <c r="S2556" s="10">
        <f t="shared" si="208"/>
        <v>42125.078275462962</v>
      </c>
      <c r="T2556" s="9">
        <f t="shared" si="209"/>
        <v>42156.165972222225</v>
      </c>
      <c r="U2556">
        <f t="shared" si="210"/>
        <v>2015</v>
      </c>
    </row>
    <row r="2557" spans="1:21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206"/>
        <v>107</v>
      </c>
      <c r="P2557">
        <f t="shared" si="207"/>
        <v>61.3429</v>
      </c>
      <c r="Q2557" s="12" t="s">
        <v>8323</v>
      </c>
      <c r="R2557" t="s">
        <v>8352</v>
      </c>
      <c r="S2557" s="10">
        <f t="shared" si="208"/>
        <v>41026.655011574076</v>
      </c>
      <c r="T2557" s="9">
        <f t="shared" si="209"/>
        <v>41057.655011574076</v>
      </c>
      <c r="U2557">
        <f t="shared" si="210"/>
        <v>2012</v>
      </c>
    </row>
    <row r="2558" spans="1:21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206"/>
        <v>106</v>
      </c>
      <c r="P2558">
        <f t="shared" si="207"/>
        <v>23.117599999999999</v>
      </c>
      <c r="Q2558" s="12" t="s">
        <v>8323</v>
      </c>
      <c r="R2558" t="s">
        <v>8352</v>
      </c>
      <c r="S2558" s="10">
        <f t="shared" si="208"/>
        <v>41222.991400462961</v>
      </c>
      <c r="T2558" s="9">
        <f t="shared" si="209"/>
        <v>41267.991400462961</v>
      </c>
      <c r="U2558">
        <f t="shared" si="210"/>
        <v>2012</v>
      </c>
    </row>
    <row r="2559" spans="1:21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206"/>
        <v>118</v>
      </c>
      <c r="P2559">
        <f t="shared" si="207"/>
        <v>29.6111</v>
      </c>
      <c r="Q2559" s="12" t="s">
        <v>8323</v>
      </c>
      <c r="R2559" t="s">
        <v>8352</v>
      </c>
      <c r="S2559" s="10">
        <f t="shared" si="208"/>
        <v>41744.745208333334</v>
      </c>
      <c r="T2559" s="9">
        <f t="shared" si="209"/>
        <v>41774.745208333334</v>
      </c>
      <c r="U2559">
        <f t="shared" si="210"/>
        <v>2014</v>
      </c>
    </row>
    <row r="2560" spans="1:21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206"/>
        <v>109</v>
      </c>
      <c r="P2560">
        <f t="shared" si="207"/>
        <v>75.611099999999993</v>
      </c>
      <c r="Q2560" s="12" t="s">
        <v>8323</v>
      </c>
      <c r="R2560" t="s">
        <v>8352</v>
      </c>
      <c r="S2560" s="10">
        <f t="shared" si="208"/>
        <v>42093.860023148154</v>
      </c>
      <c r="T2560" s="9">
        <f t="shared" si="209"/>
        <v>42125.582638888889</v>
      </c>
      <c r="U2560">
        <f t="shared" si="210"/>
        <v>2015</v>
      </c>
    </row>
    <row r="2561" spans="1:21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206"/>
        <v>111</v>
      </c>
      <c r="P2561">
        <f t="shared" si="207"/>
        <v>35.6</v>
      </c>
      <c r="Q2561" s="12" t="s">
        <v>8323</v>
      </c>
      <c r="R2561" t="s">
        <v>8352</v>
      </c>
      <c r="S2561" s="10">
        <f t="shared" si="208"/>
        <v>40829.873657407406</v>
      </c>
      <c r="T2561" s="9">
        <f t="shared" si="209"/>
        <v>40862.817361111112</v>
      </c>
      <c r="U2561">
        <f t="shared" si="210"/>
        <v>2011</v>
      </c>
    </row>
    <row r="2562" spans="1:21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206"/>
        <v>100</v>
      </c>
      <c r="P2562">
        <f t="shared" si="207"/>
        <v>143</v>
      </c>
      <c r="Q2562" s="12" t="s">
        <v>8323</v>
      </c>
      <c r="R2562" t="s">
        <v>8352</v>
      </c>
      <c r="S2562" s="10">
        <f t="shared" si="208"/>
        <v>42039.951087962967</v>
      </c>
      <c r="T2562" s="9">
        <f t="shared" si="209"/>
        <v>42069.951087962967</v>
      </c>
      <c r="U2562">
        <f t="shared" si="210"/>
        <v>2015</v>
      </c>
    </row>
    <row r="2563" spans="1:21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11">ROUND(E2563/D2563*100,0)</f>
        <v>0</v>
      </c>
      <c r="P2563" t="str">
        <f t="shared" ref="P2563:P2626" si="212">IFERROR(ROUND(E2563/L2563,4),"no backers")</f>
        <v>no backers</v>
      </c>
      <c r="Q2563" s="12" t="s">
        <v>8334</v>
      </c>
      <c r="R2563" t="s">
        <v>8335</v>
      </c>
      <c r="S2563" s="10">
        <f t="shared" ref="S2563:S2626" si="213">(((J2563/60)/60)/24)+DATE(1970,1,1)</f>
        <v>42260.528807870374</v>
      </c>
      <c r="T2563" s="9">
        <f t="shared" ref="T2563:T2626" si="214">(((I2563/60)/60)/24)+DATE(1970,1,1)</f>
        <v>42290.528807870374</v>
      </c>
      <c r="U2563">
        <f t="shared" ref="U2563:U2626" si="215">YEAR(S2563)</f>
        <v>2015</v>
      </c>
    </row>
    <row r="2564" spans="1:21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11"/>
        <v>1</v>
      </c>
      <c r="P2564">
        <f t="shared" si="212"/>
        <v>25</v>
      </c>
      <c r="Q2564" s="12" t="s">
        <v>8334</v>
      </c>
      <c r="R2564" t="s">
        <v>8335</v>
      </c>
      <c r="S2564" s="10">
        <f t="shared" si="213"/>
        <v>42594.524756944447</v>
      </c>
      <c r="T2564" s="9">
        <f t="shared" si="214"/>
        <v>42654.524756944447</v>
      </c>
      <c r="U2564">
        <f t="shared" si="215"/>
        <v>2016</v>
      </c>
    </row>
    <row r="2565" spans="1:21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11"/>
        <v>0</v>
      </c>
      <c r="P2565" t="str">
        <f t="shared" si="212"/>
        <v>no backers</v>
      </c>
      <c r="Q2565" s="12" t="s">
        <v>8334</v>
      </c>
      <c r="R2565" t="s">
        <v>8335</v>
      </c>
      <c r="S2565" s="10">
        <f t="shared" si="213"/>
        <v>42155.139479166668</v>
      </c>
      <c r="T2565" s="9">
        <f t="shared" si="214"/>
        <v>42215.139479166668</v>
      </c>
      <c r="U2565">
        <f t="shared" si="215"/>
        <v>2015</v>
      </c>
    </row>
    <row r="2566" spans="1:21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11"/>
        <v>0</v>
      </c>
      <c r="P2566" t="str">
        <f t="shared" si="212"/>
        <v>no backers</v>
      </c>
      <c r="Q2566" s="12" t="s">
        <v>8334</v>
      </c>
      <c r="R2566" t="s">
        <v>8335</v>
      </c>
      <c r="S2566" s="10">
        <f t="shared" si="213"/>
        <v>41822.040497685186</v>
      </c>
      <c r="T2566" s="9">
        <f t="shared" si="214"/>
        <v>41852.040497685186</v>
      </c>
      <c r="U2566">
        <f t="shared" si="215"/>
        <v>2014</v>
      </c>
    </row>
    <row r="2567" spans="1:21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11"/>
        <v>1</v>
      </c>
      <c r="P2567">
        <f t="shared" si="212"/>
        <v>100</v>
      </c>
      <c r="Q2567" s="12" t="s">
        <v>8334</v>
      </c>
      <c r="R2567" t="s">
        <v>8335</v>
      </c>
      <c r="S2567" s="10">
        <f t="shared" si="213"/>
        <v>42440.650335648148</v>
      </c>
      <c r="T2567" s="9">
        <f t="shared" si="214"/>
        <v>42499.868055555555</v>
      </c>
      <c r="U2567">
        <f t="shared" si="215"/>
        <v>2016</v>
      </c>
    </row>
    <row r="2568" spans="1:21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11"/>
        <v>0</v>
      </c>
      <c r="P2568" t="str">
        <f t="shared" si="212"/>
        <v>no backers</v>
      </c>
      <c r="Q2568" s="12" t="s">
        <v>8334</v>
      </c>
      <c r="R2568" t="s">
        <v>8335</v>
      </c>
      <c r="S2568" s="10">
        <f t="shared" si="213"/>
        <v>41842.980879629627</v>
      </c>
      <c r="T2568" s="9">
        <f t="shared" si="214"/>
        <v>41872.980879629627</v>
      </c>
      <c r="U2568">
        <f t="shared" si="215"/>
        <v>2014</v>
      </c>
    </row>
    <row r="2569" spans="1:21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11"/>
        <v>0</v>
      </c>
      <c r="P2569">
        <f t="shared" si="212"/>
        <v>60</v>
      </c>
      <c r="Q2569" s="12" t="s">
        <v>8334</v>
      </c>
      <c r="R2569" t="s">
        <v>8335</v>
      </c>
      <c r="S2569" s="10">
        <f t="shared" si="213"/>
        <v>42087.878912037035</v>
      </c>
      <c r="T2569" s="9">
        <f t="shared" si="214"/>
        <v>42117.878912037035</v>
      </c>
      <c r="U2569">
        <f t="shared" si="215"/>
        <v>2015</v>
      </c>
    </row>
    <row r="2570" spans="1:21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11"/>
        <v>1</v>
      </c>
      <c r="P2570">
        <f t="shared" si="212"/>
        <v>50</v>
      </c>
      <c r="Q2570" s="12" t="s">
        <v>8334</v>
      </c>
      <c r="R2570" t="s">
        <v>8335</v>
      </c>
      <c r="S2570" s="10">
        <f t="shared" si="213"/>
        <v>42584.666597222225</v>
      </c>
      <c r="T2570" s="9">
        <f t="shared" si="214"/>
        <v>42614.666597222225</v>
      </c>
      <c r="U2570">
        <f t="shared" si="215"/>
        <v>2016</v>
      </c>
    </row>
    <row r="2571" spans="1:21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11"/>
        <v>2</v>
      </c>
      <c r="P2571">
        <f t="shared" si="212"/>
        <v>72.5</v>
      </c>
      <c r="Q2571" s="12" t="s">
        <v>8334</v>
      </c>
      <c r="R2571" t="s">
        <v>8335</v>
      </c>
      <c r="S2571" s="10">
        <f t="shared" si="213"/>
        <v>42234.105462962965</v>
      </c>
      <c r="T2571" s="9">
        <f t="shared" si="214"/>
        <v>42264.105462962965</v>
      </c>
      <c r="U2571">
        <f t="shared" si="215"/>
        <v>2015</v>
      </c>
    </row>
    <row r="2572" spans="1:21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11"/>
        <v>1</v>
      </c>
      <c r="P2572">
        <f t="shared" si="212"/>
        <v>29.5</v>
      </c>
      <c r="Q2572" s="12" t="s">
        <v>8334</v>
      </c>
      <c r="R2572" t="s">
        <v>8335</v>
      </c>
      <c r="S2572" s="10">
        <f t="shared" si="213"/>
        <v>42744.903182870374</v>
      </c>
      <c r="T2572" s="9">
        <f t="shared" si="214"/>
        <v>42774.903182870374</v>
      </c>
      <c r="U2572">
        <f t="shared" si="215"/>
        <v>2017</v>
      </c>
    </row>
    <row r="2573" spans="1:21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11"/>
        <v>0</v>
      </c>
      <c r="P2573">
        <f t="shared" si="212"/>
        <v>62.5</v>
      </c>
      <c r="Q2573" s="12" t="s">
        <v>8334</v>
      </c>
      <c r="R2573" t="s">
        <v>8335</v>
      </c>
      <c r="S2573" s="10">
        <f t="shared" si="213"/>
        <v>42449.341678240744</v>
      </c>
      <c r="T2573" s="9">
        <f t="shared" si="214"/>
        <v>42509.341678240744</v>
      </c>
      <c r="U2573">
        <f t="shared" si="215"/>
        <v>2016</v>
      </c>
    </row>
    <row r="2574" spans="1:21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11"/>
        <v>0</v>
      </c>
      <c r="P2574" t="str">
        <f t="shared" si="212"/>
        <v>no backers</v>
      </c>
      <c r="Q2574" s="12" t="s">
        <v>8334</v>
      </c>
      <c r="R2574" t="s">
        <v>8335</v>
      </c>
      <c r="S2574" s="10">
        <f t="shared" si="213"/>
        <v>42077.119409722218</v>
      </c>
      <c r="T2574" s="9">
        <f t="shared" si="214"/>
        <v>42107.119409722218</v>
      </c>
      <c r="U2574">
        <f t="shared" si="215"/>
        <v>2015</v>
      </c>
    </row>
    <row r="2575" spans="1:21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11"/>
        <v>0</v>
      </c>
      <c r="P2575" t="str">
        <f t="shared" si="212"/>
        <v>no backers</v>
      </c>
      <c r="Q2575" s="12" t="s">
        <v>8334</v>
      </c>
      <c r="R2575" t="s">
        <v>8335</v>
      </c>
      <c r="S2575" s="10">
        <f t="shared" si="213"/>
        <v>41829.592002314814</v>
      </c>
      <c r="T2575" s="9">
        <f t="shared" si="214"/>
        <v>41874.592002314814</v>
      </c>
      <c r="U2575">
        <f t="shared" si="215"/>
        <v>2014</v>
      </c>
    </row>
    <row r="2576" spans="1:21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11"/>
        <v>0</v>
      </c>
      <c r="P2576" t="str">
        <f t="shared" si="212"/>
        <v>no backers</v>
      </c>
      <c r="Q2576" s="12" t="s">
        <v>8334</v>
      </c>
      <c r="R2576" t="s">
        <v>8335</v>
      </c>
      <c r="S2576" s="10">
        <f t="shared" si="213"/>
        <v>42487.825752314813</v>
      </c>
      <c r="T2576" s="9">
        <f t="shared" si="214"/>
        <v>42508.825752314813</v>
      </c>
      <c r="U2576">
        <f t="shared" si="215"/>
        <v>2016</v>
      </c>
    </row>
    <row r="2577" spans="1:21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11"/>
        <v>0</v>
      </c>
      <c r="P2577" t="str">
        <f t="shared" si="212"/>
        <v>no backers</v>
      </c>
      <c r="Q2577" s="12" t="s">
        <v>8334</v>
      </c>
      <c r="R2577" t="s">
        <v>8335</v>
      </c>
      <c r="S2577" s="10">
        <f t="shared" si="213"/>
        <v>41986.108726851846</v>
      </c>
      <c r="T2577" s="9">
        <f t="shared" si="214"/>
        <v>42016.108726851846</v>
      </c>
      <c r="U2577">
        <f t="shared" si="215"/>
        <v>2014</v>
      </c>
    </row>
    <row r="2578" spans="1:21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11"/>
        <v>0</v>
      </c>
      <c r="P2578" t="str">
        <f t="shared" si="212"/>
        <v>no backers</v>
      </c>
      <c r="Q2578" s="12" t="s">
        <v>8334</v>
      </c>
      <c r="R2578" t="s">
        <v>8335</v>
      </c>
      <c r="S2578" s="10">
        <f t="shared" si="213"/>
        <v>42060.00980324074</v>
      </c>
      <c r="T2578" s="9">
        <f t="shared" si="214"/>
        <v>42104.968136574069</v>
      </c>
      <c r="U2578">
        <f t="shared" si="215"/>
        <v>2015</v>
      </c>
    </row>
    <row r="2579" spans="1:21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11"/>
        <v>0</v>
      </c>
      <c r="P2579" t="str">
        <f t="shared" si="212"/>
        <v>no backers</v>
      </c>
      <c r="Q2579" s="12" t="s">
        <v>8334</v>
      </c>
      <c r="R2579" t="s">
        <v>8335</v>
      </c>
      <c r="S2579" s="10">
        <f t="shared" si="213"/>
        <v>41830.820567129631</v>
      </c>
      <c r="T2579" s="9">
        <f t="shared" si="214"/>
        <v>41855.820567129631</v>
      </c>
      <c r="U2579">
        <f t="shared" si="215"/>
        <v>2014</v>
      </c>
    </row>
    <row r="2580" spans="1:21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11"/>
        <v>0</v>
      </c>
      <c r="P2580" t="str">
        <f t="shared" si="212"/>
        <v>no backers</v>
      </c>
      <c r="Q2580" s="12" t="s">
        <v>8334</v>
      </c>
      <c r="R2580" t="s">
        <v>8335</v>
      </c>
      <c r="S2580" s="10">
        <f t="shared" si="213"/>
        <v>42238.022905092599</v>
      </c>
      <c r="T2580" s="9">
        <f t="shared" si="214"/>
        <v>42286.708333333328</v>
      </c>
      <c r="U2580">
        <f t="shared" si="215"/>
        <v>2015</v>
      </c>
    </row>
    <row r="2581" spans="1:21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11"/>
        <v>0</v>
      </c>
      <c r="P2581">
        <f t="shared" si="212"/>
        <v>23.083300000000001</v>
      </c>
      <c r="Q2581" s="12" t="s">
        <v>8334</v>
      </c>
      <c r="R2581" t="s">
        <v>8335</v>
      </c>
      <c r="S2581" s="10">
        <f t="shared" si="213"/>
        <v>41837.829895833333</v>
      </c>
      <c r="T2581" s="9">
        <f t="shared" si="214"/>
        <v>41897.829895833333</v>
      </c>
      <c r="U2581">
        <f t="shared" si="215"/>
        <v>2014</v>
      </c>
    </row>
    <row r="2582" spans="1:21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11"/>
        <v>1</v>
      </c>
      <c r="P2582">
        <f t="shared" si="212"/>
        <v>25.5</v>
      </c>
      <c r="Q2582" s="12" t="s">
        <v>8334</v>
      </c>
      <c r="R2582" t="s">
        <v>8335</v>
      </c>
      <c r="S2582" s="10">
        <f t="shared" si="213"/>
        <v>42110.326423611114</v>
      </c>
      <c r="T2582" s="9">
        <f t="shared" si="214"/>
        <v>42140.125</v>
      </c>
      <c r="U2582">
        <f t="shared" si="215"/>
        <v>2015</v>
      </c>
    </row>
    <row r="2583" spans="1:21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11"/>
        <v>11</v>
      </c>
      <c r="P2583">
        <f t="shared" si="212"/>
        <v>48.181800000000003</v>
      </c>
      <c r="Q2583" s="12" t="s">
        <v>8334</v>
      </c>
      <c r="R2583" t="s">
        <v>8335</v>
      </c>
      <c r="S2583" s="10">
        <f t="shared" si="213"/>
        <v>42294.628449074073</v>
      </c>
      <c r="T2583" s="9">
        <f t="shared" si="214"/>
        <v>42324.670115740737</v>
      </c>
      <c r="U2583">
        <f t="shared" si="215"/>
        <v>2015</v>
      </c>
    </row>
    <row r="2584" spans="1:21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11"/>
        <v>0</v>
      </c>
      <c r="P2584">
        <f t="shared" si="212"/>
        <v>1</v>
      </c>
      <c r="Q2584" s="12" t="s">
        <v>8334</v>
      </c>
      <c r="R2584" t="s">
        <v>8335</v>
      </c>
      <c r="S2584" s="10">
        <f t="shared" si="213"/>
        <v>42642.988819444443</v>
      </c>
      <c r="T2584" s="9">
        <f t="shared" si="214"/>
        <v>42672.988819444443</v>
      </c>
      <c r="U2584">
        <f t="shared" si="215"/>
        <v>2016</v>
      </c>
    </row>
    <row r="2585" spans="1:21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11"/>
        <v>1</v>
      </c>
      <c r="P2585">
        <f t="shared" si="212"/>
        <v>1</v>
      </c>
      <c r="Q2585" s="12" t="s">
        <v>8334</v>
      </c>
      <c r="R2585" t="s">
        <v>8335</v>
      </c>
      <c r="S2585" s="10">
        <f t="shared" si="213"/>
        <v>42019.76944444445</v>
      </c>
      <c r="T2585" s="9">
        <f t="shared" si="214"/>
        <v>42079.727777777778</v>
      </c>
      <c r="U2585">
        <f t="shared" si="215"/>
        <v>2015</v>
      </c>
    </row>
    <row r="2586" spans="1:21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11"/>
        <v>0</v>
      </c>
      <c r="P2586" t="str">
        <f t="shared" si="212"/>
        <v>no backers</v>
      </c>
      <c r="Q2586" s="12" t="s">
        <v>8334</v>
      </c>
      <c r="R2586" t="s">
        <v>8335</v>
      </c>
      <c r="S2586" s="10">
        <f t="shared" si="213"/>
        <v>42140.173252314817</v>
      </c>
      <c r="T2586" s="9">
        <f t="shared" si="214"/>
        <v>42170.173252314817</v>
      </c>
      <c r="U2586">
        <f t="shared" si="215"/>
        <v>2015</v>
      </c>
    </row>
    <row r="2587" spans="1:21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11"/>
        <v>0</v>
      </c>
      <c r="P2587">
        <f t="shared" si="212"/>
        <v>50</v>
      </c>
      <c r="Q2587" s="12" t="s">
        <v>8334</v>
      </c>
      <c r="R2587" t="s">
        <v>8335</v>
      </c>
      <c r="S2587" s="10">
        <f t="shared" si="213"/>
        <v>41795.963333333333</v>
      </c>
      <c r="T2587" s="9">
        <f t="shared" si="214"/>
        <v>41825.963333333333</v>
      </c>
      <c r="U2587">
        <f t="shared" si="215"/>
        <v>2014</v>
      </c>
    </row>
    <row r="2588" spans="1:21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11"/>
        <v>0</v>
      </c>
      <c r="P2588">
        <f t="shared" si="212"/>
        <v>5</v>
      </c>
      <c r="Q2588" s="12" t="s">
        <v>8334</v>
      </c>
      <c r="R2588" t="s">
        <v>8335</v>
      </c>
      <c r="S2588" s="10">
        <f t="shared" si="213"/>
        <v>42333.330277777779</v>
      </c>
      <c r="T2588" s="9">
        <f t="shared" si="214"/>
        <v>42363.330277777779</v>
      </c>
      <c r="U2588">
        <f t="shared" si="215"/>
        <v>2015</v>
      </c>
    </row>
    <row r="2589" spans="1:21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11"/>
        <v>2</v>
      </c>
      <c r="P2589">
        <f t="shared" si="212"/>
        <v>202.83330000000001</v>
      </c>
      <c r="Q2589" s="12" t="s">
        <v>8334</v>
      </c>
      <c r="R2589" t="s">
        <v>8335</v>
      </c>
      <c r="S2589" s="10">
        <f t="shared" si="213"/>
        <v>42338.675381944442</v>
      </c>
      <c r="T2589" s="9">
        <f t="shared" si="214"/>
        <v>42368.675381944442</v>
      </c>
      <c r="U2589">
        <f t="shared" si="215"/>
        <v>2015</v>
      </c>
    </row>
    <row r="2590" spans="1:21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11"/>
        <v>4</v>
      </c>
      <c r="P2590">
        <f t="shared" si="212"/>
        <v>29.125</v>
      </c>
      <c r="Q2590" s="12" t="s">
        <v>8334</v>
      </c>
      <c r="R2590" t="s">
        <v>8335</v>
      </c>
      <c r="S2590" s="10">
        <f t="shared" si="213"/>
        <v>42042.676226851851</v>
      </c>
      <c r="T2590" s="9">
        <f t="shared" si="214"/>
        <v>42094.551388888889</v>
      </c>
      <c r="U2590">
        <f t="shared" si="215"/>
        <v>2015</v>
      </c>
    </row>
    <row r="2591" spans="1:21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11"/>
        <v>0</v>
      </c>
      <c r="P2591">
        <f t="shared" si="212"/>
        <v>5</v>
      </c>
      <c r="Q2591" s="12" t="s">
        <v>8334</v>
      </c>
      <c r="R2591" t="s">
        <v>8335</v>
      </c>
      <c r="S2591" s="10">
        <f t="shared" si="213"/>
        <v>42422.536192129628</v>
      </c>
      <c r="T2591" s="9">
        <f t="shared" si="214"/>
        <v>42452.494525462964</v>
      </c>
      <c r="U2591">
        <f t="shared" si="215"/>
        <v>2016</v>
      </c>
    </row>
    <row r="2592" spans="1:21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11"/>
        <v>0</v>
      </c>
      <c r="P2592" t="str">
        <f t="shared" si="212"/>
        <v>no backers</v>
      </c>
      <c r="Q2592" s="12" t="s">
        <v>8334</v>
      </c>
      <c r="R2592" t="s">
        <v>8335</v>
      </c>
      <c r="S2592" s="10">
        <f t="shared" si="213"/>
        <v>42388.589085648149</v>
      </c>
      <c r="T2592" s="9">
        <f t="shared" si="214"/>
        <v>42395.589085648149</v>
      </c>
      <c r="U2592">
        <f t="shared" si="215"/>
        <v>2016</v>
      </c>
    </row>
    <row r="2593" spans="1:21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11"/>
        <v>2</v>
      </c>
      <c r="P2593">
        <f t="shared" si="212"/>
        <v>13</v>
      </c>
      <c r="Q2593" s="12" t="s">
        <v>8334</v>
      </c>
      <c r="R2593" t="s">
        <v>8335</v>
      </c>
      <c r="S2593" s="10">
        <f t="shared" si="213"/>
        <v>42382.906527777777</v>
      </c>
      <c r="T2593" s="9">
        <f t="shared" si="214"/>
        <v>42442.864861111113</v>
      </c>
      <c r="U2593">
        <f t="shared" si="215"/>
        <v>2016</v>
      </c>
    </row>
    <row r="2594" spans="1:21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11"/>
        <v>0</v>
      </c>
      <c r="P2594">
        <f t="shared" si="212"/>
        <v>50</v>
      </c>
      <c r="Q2594" s="12" t="s">
        <v>8334</v>
      </c>
      <c r="R2594" t="s">
        <v>8335</v>
      </c>
      <c r="S2594" s="10">
        <f t="shared" si="213"/>
        <v>41887.801168981481</v>
      </c>
      <c r="T2594" s="9">
        <f t="shared" si="214"/>
        <v>41917.801168981481</v>
      </c>
      <c r="U2594">
        <f t="shared" si="215"/>
        <v>2014</v>
      </c>
    </row>
    <row r="2595" spans="1:21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11"/>
        <v>0</v>
      </c>
      <c r="P2595" t="str">
        <f t="shared" si="212"/>
        <v>no backers</v>
      </c>
      <c r="Q2595" s="12" t="s">
        <v>8334</v>
      </c>
      <c r="R2595" t="s">
        <v>8335</v>
      </c>
      <c r="S2595" s="10">
        <f t="shared" si="213"/>
        <v>42089.84520833334</v>
      </c>
      <c r="T2595" s="9">
        <f t="shared" si="214"/>
        <v>42119.84520833334</v>
      </c>
      <c r="U2595">
        <f t="shared" si="215"/>
        <v>2015</v>
      </c>
    </row>
    <row r="2596" spans="1:21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11"/>
        <v>0</v>
      </c>
      <c r="P2596">
        <f t="shared" si="212"/>
        <v>1</v>
      </c>
      <c r="Q2596" s="12" t="s">
        <v>8334</v>
      </c>
      <c r="R2596" t="s">
        <v>8335</v>
      </c>
      <c r="S2596" s="10">
        <f t="shared" si="213"/>
        <v>41828.967916666668</v>
      </c>
      <c r="T2596" s="9">
        <f t="shared" si="214"/>
        <v>41858.967916666668</v>
      </c>
      <c r="U2596">
        <f t="shared" si="215"/>
        <v>2014</v>
      </c>
    </row>
    <row r="2597" spans="1:21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11"/>
        <v>12</v>
      </c>
      <c r="P2597">
        <f t="shared" si="212"/>
        <v>96.052599999999998</v>
      </c>
      <c r="Q2597" s="12" t="s">
        <v>8334</v>
      </c>
      <c r="R2597" t="s">
        <v>8335</v>
      </c>
      <c r="S2597" s="10">
        <f t="shared" si="213"/>
        <v>42760.244212962964</v>
      </c>
      <c r="T2597" s="9">
        <f t="shared" si="214"/>
        <v>42790.244212962964</v>
      </c>
      <c r="U2597">
        <f t="shared" si="215"/>
        <v>2017</v>
      </c>
    </row>
    <row r="2598" spans="1:21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11"/>
        <v>24</v>
      </c>
      <c r="P2598">
        <f t="shared" si="212"/>
        <v>305.77780000000001</v>
      </c>
      <c r="Q2598" s="12" t="s">
        <v>8334</v>
      </c>
      <c r="R2598" t="s">
        <v>8335</v>
      </c>
      <c r="S2598" s="10">
        <f t="shared" si="213"/>
        <v>41828.664456018516</v>
      </c>
      <c r="T2598" s="9">
        <f t="shared" si="214"/>
        <v>41858.664456018516</v>
      </c>
      <c r="U2598">
        <f t="shared" si="215"/>
        <v>2014</v>
      </c>
    </row>
    <row r="2599" spans="1:21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11"/>
        <v>6</v>
      </c>
      <c r="P2599">
        <f t="shared" si="212"/>
        <v>12.142899999999999</v>
      </c>
      <c r="Q2599" s="12" t="s">
        <v>8334</v>
      </c>
      <c r="R2599" t="s">
        <v>8335</v>
      </c>
      <c r="S2599" s="10">
        <f t="shared" si="213"/>
        <v>42510.341631944444</v>
      </c>
      <c r="T2599" s="9">
        <f t="shared" si="214"/>
        <v>42540.341631944444</v>
      </c>
      <c r="U2599">
        <f t="shared" si="215"/>
        <v>2016</v>
      </c>
    </row>
    <row r="2600" spans="1:21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11"/>
        <v>39</v>
      </c>
      <c r="P2600">
        <f t="shared" si="212"/>
        <v>83.571399999999997</v>
      </c>
      <c r="Q2600" s="12" t="s">
        <v>8334</v>
      </c>
      <c r="R2600" t="s">
        <v>8335</v>
      </c>
      <c r="S2600" s="10">
        <f t="shared" si="213"/>
        <v>42240.840289351851</v>
      </c>
      <c r="T2600" s="9">
        <f t="shared" si="214"/>
        <v>42270.840289351851</v>
      </c>
      <c r="U2600">
        <f t="shared" si="215"/>
        <v>2015</v>
      </c>
    </row>
    <row r="2601" spans="1:21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11"/>
        <v>1</v>
      </c>
      <c r="P2601">
        <f t="shared" si="212"/>
        <v>18</v>
      </c>
      <c r="Q2601" s="12" t="s">
        <v>8334</v>
      </c>
      <c r="R2601" t="s">
        <v>8335</v>
      </c>
      <c r="S2601" s="10">
        <f t="shared" si="213"/>
        <v>41809.754016203704</v>
      </c>
      <c r="T2601" s="9">
        <f t="shared" si="214"/>
        <v>41854.754016203704</v>
      </c>
      <c r="U2601">
        <f t="shared" si="215"/>
        <v>2014</v>
      </c>
    </row>
    <row r="2602" spans="1:21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11"/>
        <v>7</v>
      </c>
      <c r="P2602">
        <f t="shared" si="212"/>
        <v>115.5333</v>
      </c>
      <c r="Q2602" s="12" t="s">
        <v>8334</v>
      </c>
      <c r="R2602" t="s">
        <v>8335</v>
      </c>
      <c r="S2602" s="10">
        <f t="shared" si="213"/>
        <v>42394.900462962964</v>
      </c>
      <c r="T2602" s="9">
        <f t="shared" si="214"/>
        <v>42454.858796296292</v>
      </c>
      <c r="U2602">
        <f t="shared" si="215"/>
        <v>2016</v>
      </c>
    </row>
    <row r="2603" spans="1:21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11"/>
        <v>661</v>
      </c>
      <c r="P2603">
        <f t="shared" si="212"/>
        <v>21.900700000000001</v>
      </c>
      <c r="Q2603" s="12" t="s">
        <v>8317</v>
      </c>
      <c r="R2603" t="s">
        <v>8353</v>
      </c>
      <c r="S2603" s="10">
        <f t="shared" si="213"/>
        <v>41150.902187499996</v>
      </c>
      <c r="T2603" s="9">
        <f t="shared" si="214"/>
        <v>41165.165972222225</v>
      </c>
      <c r="U2603">
        <f t="shared" si="215"/>
        <v>2012</v>
      </c>
    </row>
    <row r="2604" spans="1:21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11"/>
        <v>326</v>
      </c>
      <c r="P2604">
        <f t="shared" si="212"/>
        <v>80.022499999999994</v>
      </c>
      <c r="Q2604" s="12" t="s">
        <v>8317</v>
      </c>
      <c r="R2604" t="s">
        <v>8353</v>
      </c>
      <c r="S2604" s="10">
        <f t="shared" si="213"/>
        <v>41915.747314814813</v>
      </c>
      <c r="T2604" s="9">
        <f t="shared" si="214"/>
        <v>41955.888888888891</v>
      </c>
      <c r="U2604">
        <f t="shared" si="215"/>
        <v>2014</v>
      </c>
    </row>
    <row r="2605" spans="1:21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11"/>
        <v>101</v>
      </c>
      <c r="P2605">
        <f t="shared" si="212"/>
        <v>35.520000000000003</v>
      </c>
      <c r="Q2605" s="12" t="s">
        <v>8317</v>
      </c>
      <c r="R2605" t="s">
        <v>8353</v>
      </c>
      <c r="S2605" s="10">
        <f t="shared" si="213"/>
        <v>41617.912662037037</v>
      </c>
      <c r="T2605" s="9">
        <f t="shared" si="214"/>
        <v>41631.912662037037</v>
      </c>
      <c r="U2605">
        <f t="shared" si="215"/>
        <v>2013</v>
      </c>
    </row>
    <row r="2606" spans="1:21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11"/>
        <v>104</v>
      </c>
      <c r="P2606">
        <f t="shared" si="212"/>
        <v>64.933300000000003</v>
      </c>
      <c r="Q2606" s="12" t="s">
        <v>8317</v>
      </c>
      <c r="R2606" t="s">
        <v>8353</v>
      </c>
      <c r="S2606" s="10">
        <f t="shared" si="213"/>
        <v>40998.051192129627</v>
      </c>
      <c r="T2606" s="9">
        <f t="shared" si="214"/>
        <v>41028.051192129627</v>
      </c>
      <c r="U2606">
        <f t="shared" si="215"/>
        <v>2012</v>
      </c>
    </row>
    <row r="2607" spans="1:21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11"/>
        <v>107</v>
      </c>
      <c r="P2607">
        <f t="shared" si="212"/>
        <v>60.965699999999998</v>
      </c>
      <c r="Q2607" s="12" t="s">
        <v>8317</v>
      </c>
      <c r="R2607" t="s">
        <v>8353</v>
      </c>
      <c r="S2607" s="10">
        <f t="shared" si="213"/>
        <v>42508.541550925926</v>
      </c>
      <c r="T2607" s="9">
        <f t="shared" si="214"/>
        <v>42538.541550925926</v>
      </c>
      <c r="U2607">
        <f t="shared" si="215"/>
        <v>2016</v>
      </c>
    </row>
    <row r="2608" spans="1:21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11"/>
        <v>110</v>
      </c>
      <c r="P2608">
        <f t="shared" si="212"/>
        <v>31.444199999999999</v>
      </c>
      <c r="Q2608" s="12" t="s">
        <v>8317</v>
      </c>
      <c r="R2608" t="s">
        <v>8353</v>
      </c>
      <c r="S2608" s="10">
        <f t="shared" si="213"/>
        <v>41726.712754629632</v>
      </c>
      <c r="T2608" s="9">
        <f t="shared" si="214"/>
        <v>41758.712754629632</v>
      </c>
      <c r="U2608">
        <f t="shared" si="215"/>
        <v>2014</v>
      </c>
    </row>
    <row r="2609" spans="1:21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11"/>
        <v>408</v>
      </c>
      <c r="P2609">
        <f t="shared" si="212"/>
        <v>81.949700000000007</v>
      </c>
      <c r="Q2609" s="12" t="s">
        <v>8317</v>
      </c>
      <c r="R2609" t="s">
        <v>8353</v>
      </c>
      <c r="S2609" s="10">
        <f t="shared" si="213"/>
        <v>42184.874675925923</v>
      </c>
      <c r="T2609" s="9">
        <f t="shared" si="214"/>
        <v>42228.083333333328</v>
      </c>
      <c r="U2609">
        <f t="shared" si="215"/>
        <v>2015</v>
      </c>
    </row>
    <row r="2610" spans="1:21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11"/>
        <v>224</v>
      </c>
      <c r="P2610">
        <f t="shared" si="212"/>
        <v>58.927599999999998</v>
      </c>
      <c r="Q2610" s="12" t="s">
        <v>8317</v>
      </c>
      <c r="R2610" t="s">
        <v>8353</v>
      </c>
      <c r="S2610" s="10">
        <f t="shared" si="213"/>
        <v>42767.801712962959</v>
      </c>
      <c r="T2610" s="9">
        <f t="shared" si="214"/>
        <v>42809</v>
      </c>
      <c r="U2610">
        <f t="shared" si="215"/>
        <v>2017</v>
      </c>
    </row>
    <row r="2611" spans="1:21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11"/>
        <v>304</v>
      </c>
      <c r="P2611">
        <f t="shared" si="212"/>
        <v>157.29349999999999</v>
      </c>
      <c r="Q2611" s="12" t="s">
        <v>8317</v>
      </c>
      <c r="R2611" t="s">
        <v>8353</v>
      </c>
      <c r="S2611" s="10">
        <f t="shared" si="213"/>
        <v>41075.237858796296</v>
      </c>
      <c r="T2611" s="9">
        <f t="shared" si="214"/>
        <v>41105.237858796296</v>
      </c>
      <c r="U2611">
        <f t="shared" si="215"/>
        <v>2012</v>
      </c>
    </row>
    <row r="2612" spans="1:21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11"/>
        <v>141</v>
      </c>
      <c r="P2612">
        <f t="shared" si="212"/>
        <v>55.758499999999998</v>
      </c>
      <c r="Q2612" s="12" t="s">
        <v>8317</v>
      </c>
      <c r="R2612" t="s">
        <v>8353</v>
      </c>
      <c r="S2612" s="10">
        <f t="shared" si="213"/>
        <v>42564.881076388891</v>
      </c>
      <c r="T2612" s="9">
        <f t="shared" si="214"/>
        <v>42604.290972222225</v>
      </c>
      <c r="U2612">
        <f t="shared" si="215"/>
        <v>2016</v>
      </c>
    </row>
    <row r="2613" spans="1:21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11"/>
        <v>2791</v>
      </c>
      <c r="P2613">
        <f t="shared" si="212"/>
        <v>83.802899999999994</v>
      </c>
      <c r="Q2613" s="12" t="s">
        <v>8317</v>
      </c>
      <c r="R2613" t="s">
        <v>8353</v>
      </c>
      <c r="S2613" s="10">
        <f t="shared" si="213"/>
        <v>42704.335810185185</v>
      </c>
      <c r="T2613" s="9">
        <f t="shared" si="214"/>
        <v>42737.957638888889</v>
      </c>
      <c r="U2613">
        <f t="shared" si="215"/>
        <v>2016</v>
      </c>
    </row>
    <row r="2614" spans="1:21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11"/>
        <v>172</v>
      </c>
      <c r="P2614">
        <f t="shared" si="212"/>
        <v>58.422199999999997</v>
      </c>
      <c r="Q2614" s="12" t="s">
        <v>8317</v>
      </c>
      <c r="R2614" t="s">
        <v>8353</v>
      </c>
      <c r="S2614" s="10">
        <f t="shared" si="213"/>
        <v>41982.143171296295</v>
      </c>
      <c r="T2614" s="9">
        <f t="shared" si="214"/>
        <v>42013.143171296295</v>
      </c>
      <c r="U2614">
        <f t="shared" si="215"/>
        <v>2014</v>
      </c>
    </row>
    <row r="2615" spans="1:21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11"/>
        <v>101</v>
      </c>
      <c r="P2615">
        <f t="shared" si="212"/>
        <v>270.57139999999998</v>
      </c>
      <c r="Q2615" s="12" t="s">
        <v>8317</v>
      </c>
      <c r="R2615" t="s">
        <v>8353</v>
      </c>
      <c r="S2615" s="10">
        <f t="shared" si="213"/>
        <v>41143.81821759259</v>
      </c>
      <c r="T2615" s="9">
        <f t="shared" si="214"/>
        <v>41173.81821759259</v>
      </c>
      <c r="U2615">
        <f t="shared" si="215"/>
        <v>2012</v>
      </c>
    </row>
    <row r="2616" spans="1:21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11"/>
        <v>102</v>
      </c>
      <c r="P2616">
        <f t="shared" si="212"/>
        <v>107.1</v>
      </c>
      <c r="Q2616" s="12" t="s">
        <v>8317</v>
      </c>
      <c r="R2616" t="s">
        <v>8353</v>
      </c>
      <c r="S2616" s="10">
        <f t="shared" si="213"/>
        <v>41730.708472222221</v>
      </c>
      <c r="T2616" s="9">
        <f t="shared" si="214"/>
        <v>41759.208333333336</v>
      </c>
      <c r="U2616">
        <f t="shared" si="215"/>
        <v>2014</v>
      </c>
    </row>
    <row r="2617" spans="1:21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11"/>
        <v>170</v>
      </c>
      <c r="P2617">
        <f t="shared" si="212"/>
        <v>47.180599999999998</v>
      </c>
      <c r="Q2617" s="12" t="s">
        <v>8317</v>
      </c>
      <c r="R2617" t="s">
        <v>8353</v>
      </c>
      <c r="S2617" s="10">
        <f t="shared" si="213"/>
        <v>42453.49726851852</v>
      </c>
      <c r="T2617" s="9">
        <f t="shared" si="214"/>
        <v>42490.5</v>
      </c>
      <c r="U2617">
        <f t="shared" si="215"/>
        <v>2016</v>
      </c>
    </row>
    <row r="2618" spans="1:21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11"/>
        <v>115</v>
      </c>
      <c r="P2618">
        <f t="shared" si="212"/>
        <v>120.30880000000001</v>
      </c>
      <c r="Q2618" s="12" t="s">
        <v>8317</v>
      </c>
      <c r="R2618" t="s">
        <v>8353</v>
      </c>
      <c r="S2618" s="10">
        <f t="shared" si="213"/>
        <v>42211.99454861111</v>
      </c>
      <c r="T2618" s="9">
        <f t="shared" si="214"/>
        <v>42241.99454861111</v>
      </c>
      <c r="U2618">
        <f t="shared" si="215"/>
        <v>2015</v>
      </c>
    </row>
    <row r="2619" spans="1:21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11"/>
        <v>878</v>
      </c>
      <c r="P2619">
        <f t="shared" si="212"/>
        <v>27.5975</v>
      </c>
      <c r="Q2619" s="12" t="s">
        <v>8317</v>
      </c>
      <c r="R2619" t="s">
        <v>8353</v>
      </c>
      <c r="S2619" s="10">
        <f t="shared" si="213"/>
        <v>41902.874432870369</v>
      </c>
      <c r="T2619" s="9">
        <f t="shared" si="214"/>
        <v>41932.874432870369</v>
      </c>
      <c r="U2619">
        <f t="shared" si="215"/>
        <v>2014</v>
      </c>
    </row>
    <row r="2620" spans="1:21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11"/>
        <v>105</v>
      </c>
      <c r="P2620">
        <f t="shared" si="212"/>
        <v>205.2987</v>
      </c>
      <c r="Q2620" s="12" t="s">
        <v>8317</v>
      </c>
      <c r="R2620" t="s">
        <v>8353</v>
      </c>
      <c r="S2620" s="10">
        <f t="shared" si="213"/>
        <v>42279.792372685188</v>
      </c>
      <c r="T2620" s="9">
        <f t="shared" si="214"/>
        <v>42339.834039351852</v>
      </c>
      <c r="U2620">
        <f t="shared" si="215"/>
        <v>2015</v>
      </c>
    </row>
    <row r="2621" spans="1:21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11"/>
        <v>188</v>
      </c>
      <c r="P2621">
        <f t="shared" si="212"/>
        <v>35.547199999999997</v>
      </c>
      <c r="Q2621" s="12" t="s">
        <v>8317</v>
      </c>
      <c r="R2621" t="s">
        <v>8353</v>
      </c>
      <c r="S2621" s="10">
        <f t="shared" si="213"/>
        <v>42273.884305555555</v>
      </c>
      <c r="T2621" s="9">
        <f t="shared" si="214"/>
        <v>42300.458333333328</v>
      </c>
      <c r="U2621">
        <f t="shared" si="215"/>
        <v>2015</v>
      </c>
    </row>
    <row r="2622" spans="1:21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11"/>
        <v>144</v>
      </c>
      <c r="P2622">
        <f t="shared" si="212"/>
        <v>74.639499999999998</v>
      </c>
      <c r="Q2622" s="12" t="s">
        <v>8317</v>
      </c>
      <c r="R2622" t="s">
        <v>8353</v>
      </c>
      <c r="S2622" s="10">
        <f t="shared" si="213"/>
        <v>42251.16715277778</v>
      </c>
      <c r="T2622" s="9">
        <f t="shared" si="214"/>
        <v>42288.041666666672</v>
      </c>
      <c r="U2622">
        <f t="shared" si="215"/>
        <v>2015</v>
      </c>
    </row>
    <row r="2623" spans="1:21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11"/>
        <v>146</v>
      </c>
      <c r="P2623">
        <f t="shared" si="212"/>
        <v>47.058100000000003</v>
      </c>
      <c r="Q2623" s="12" t="s">
        <v>8317</v>
      </c>
      <c r="R2623" t="s">
        <v>8353</v>
      </c>
      <c r="S2623" s="10">
        <f t="shared" si="213"/>
        <v>42115.74754629629</v>
      </c>
      <c r="T2623" s="9">
        <f t="shared" si="214"/>
        <v>42145.74754629629</v>
      </c>
      <c r="U2623">
        <f t="shared" si="215"/>
        <v>2015</v>
      </c>
    </row>
    <row r="2624" spans="1:21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11"/>
        <v>131</v>
      </c>
      <c r="P2624">
        <f t="shared" si="212"/>
        <v>26.5914</v>
      </c>
      <c r="Q2624" s="12" t="s">
        <v>8317</v>
      </c>
      <c r="R2624" t="s">
        <v>8353</v>
      </c>
      <c r="S2624" s="10">
        <f t="shared" si="213"/>
        <v>42689.74324074074</v>
      </c>
      <c r="T2624" s="9">
        <f t="shared" si="214"/>
        <v>42734.74324074074</v>
      </c>
      <c r="U2624">
        <f t="shared" si="215"/>
        <v>2016</v>
      </c>
    </row>
    <row r="2625" spans="1:21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11"/>
        <v>114</v>
      </c>
      <c r="P2625">
        <f t="shared" si="212"/>
        <v>36.7742</v>
      </c>
      <c r="Q2625" s="12" t="s">
        <v>8317</v>
      </c>
      <c r="R2625" t="s">
        <v>8353</v>
      </c>
      <c r="S2625" s="10">
        <f t="shared" si="213"/>
        <v>42692.256550925929</v>
      </c>
      <c r="T2625" s="9">
        <f t="shared" si="214"/>
        <v>42706.256550925929</v>
      </c>
      <c r="U2625">
        <f t="shared" si="215"/>
        <v>2016</v>
      </c>
    </row>
    <row r="2626" spans="1:21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11"/>
        <v>1379</v>
      </c>
      <c r="P2626">
        <f t="shared" si="212"/>
        <v>31.820499999999999</v>
      </c>
      <c r="Q2626" s="12" t="s">
        <v>8317</v>
      </c>
      <c r="R2626" t="s">
        <v>8353</v>
      </c>
      <c r="S2626" s="10">
        <f t="shared" si="213"/>
        <v>41144.42155092593</v>
      </c>
      <c r="T2626" s="9">
        <f t="shared" si="214"/>
        <v>41165.42155092593</v>
      </c>
      <c r="U2626">
        <f t="shared" si="215"/>
        <v>2012</v>
      </c>
    </row>
    <row r="2627" spans="1:21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16">ROUND(E2627/D2627*100,0)</f>
        <v>956</v>
      </c>
      <c r="P2627">
        <f t="shared" ref="P2627:P2690" si="217">IFERROR(ROUND(E2627/L2627,4),"no backers")</f>
        <v>27.576899999999998</v>
      </c>
      <c r="Q2627" s="12" t="s">
        <v>8317</v>
      </c>
      <c r="R2627" t="s">
        <v>8353</v>
      </c>
      <c r="S2627" s="10">
        <f t="shared" ref="S2627:S2690" si="218">(((J2627/60)/60)/24)+DATE(1970,1,1)</f>
        <v>42658.810277777782</v>
      </c>
      <c r="T2627" s="9">
        <f t="shared" ref="T2627:T2690" si="219">(((I2627/60)/60)/24)+DATE(1970,1,1)</f>
        <v>42683.851944444439</v>
      </c>
      <c r="U2627">
        <f t="shared" ref="U2627:U2690" si="220">YEAR(S2627)</f>
        <v>2016</v>
      </c>
    </row>
    <row r="2628" spans="1:21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16"/>
        <v>112</v>
      </c>
      <c r="P2628">
        <f t="shared" si="217"/>
        <v>56</v>
      </c>
      <c r="Q2628" s="12" t="s">
        <v>8317</v>
      </c>
      <c r="R2628" t="s">
        <v>8353</v>
      </c>
      <c r="S2628" s="10">
        <f t="shared" si="218"/>
        <v>42128.628113425926</v>
      </c>
      <c r="T2628" s="9">
        <f t="shared" si="219"/>
        <v>42158.628113425926</v>
      </c>
      <c r="U2628">
        <f t="shared" si="220"/>
        <v>2015</v>
      </c>
    </row>
    <row r="2629" spans="1:21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16"/>
        <v>647</v>
      </c>
      <c r="P2629">
        <f t="shared" si="217"/>
        <v>21.555599999999998</v>
      </c>
      <c r="Q2629" s="12" t="s">
        <v>8317</v>
      </c>
      <c r="R2629" t="s">
        <v>8353</v>
      </c>
      <c r="S2629" s="10">
        <f t="shared" si="218"/>
        <v>42304.829409722224</v>
      </c>
      <c r="T2629" s="9">
        <f t="shared" si="219"/>
        <v>42334.871076388896</v>
      </c>
      <c r="U2629">
        <f t="shared" si="220"/>
        <v>2015</v>
      </c>
    </row>
    <row r="2630" spans="1:21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16"/>
        <v>110</v>
      </c>
      <c r="P2630">
        <f t="shared" si="217"/>
        <v>44.095199999999998</v>
      </c>
      <c r="Q2630" s="12" t="s">
        <v>8317</v>
      </c>
      <c r="R2630" t="s">
        <v>8353</v>
      </c>
      <c r="S2630" s="10">
        <f t="shared" si="218"/>
        <v>41953.966053240743</v>
      </c>
      <c r="T2630" s="9">
        <f t="shared" si="219"/>
        <v>41973.966053240743</v>
      </c>
      <c r="U2630">
        <f t="shared" si="220"/>
        <v>2014</v>
      </c>
    </row>
    <row r="2631" spans="1:21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16"/>
        <v>128</v>
      </c>
      <c r="P2631">
        <f t="shared" si="217"/>
        <v>63.87</v>
      </c>
      <c r="Q2631" s="12" t="s">
        <v>8317</v>
      </c>
      <c r="R2631" t="s">
        <v>8353</v>
      </c>
      <c r="S2631" s="10">
        <f t="shared" si="218"/>
        <v>42108.538449074069</v>
      </c>
      <c r="T2631" s="9">
        <f t="shared" si="219"/>
        <v>42138.538449074069</v>
      </c>
      <c r="U2631">
        <f t="shared" si="220"/>
        <v>2015</v>
      </c>
    </row>
    <row r="2632" spans="1:21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16"/>
        <v>158</v>
      </c>
      <c r="P2632">
        <f t="shared" si="217"/>
        <v>38.987699999999997</v>
      </c>
      <c r="Q2632" s="12" t="s">
        <v>8317</v>
      </c>
      <c r="R2632" t="s">
        <v>8353</v>
      </c>
      <c r="S2632" s="10">
        <f t="shared" si="218"/>
        <v>42524.105462962965</v>
      </c>
      <c r="T2632" s="9">
        <f t="shared" si="219"/>
        <v>42551.416666666672</v>
      </c>
      <c r="U2632">
        <f t="shared" si="220"/>
        <v>2016</v>
      </c>
    </row>
    <row r="2633" spans="1:21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16"/>
        <v>115</v>
      </c>
      <c r="P2633">
        <f t="shared" si="217"/>
        <v>80.185500000000005</v>
      </c>
      <c r="Q2633" s="12" t="s">
        <v>8317</v>
      </c>
      <c r="R2633" t="s">
        <v>8353</v>
      </c>
      <c r="S2633" s="10">
        <f t="shared" si="218"/>
        <v>42218.169293981482</v>
      </c>
      <c r="T2633" s="9">
        <f t="shared" si="219"/>
        <v>42246.169293981482</v>
      </c>
      <c r="U2633">
        <f t="shared" si="220"/>
        <v>2015</v>
      </c>
    </row>
    <row r="2634" spans="1:21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16"/>
        <v>137</v>
      </c>
      <c r="P2634">
        <f t="shared" si="217"/>
        <v>34.904800000000002</v>
      </c>
      <c r="Q2634" s="12" t="s">
        <v>8317</v>
      </c>
      <c r="R2634" t="s">
        <v>8353</v>
      </c>
      <c r="S2634" s="10">
        <f t="shared" si="218"/>
        <v>42494.061793981484</v>
      </c>
      <c r="T2634" s="9">
        <f t="shared" si="219"/>
        <v>42519.061793981484</v>
      </c>
      <c r="U2634">
        <f t="shared" si="220"/>
        <v>2016</v>
      </c>
    </row>
    <row r="2635" spans="1:21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16"/>
        <v>355</v>
      </c>
      <c r="P2635">
        <f t="shared" si="217"/>
        <v>89.100499999999997</v>
      </c>
      <c r="Q2635" s="12" t="s">
        <v>8317</v>
      </c>
      <c r="R2635" t="s">
        <v>8353</v>
      </c>
      <c r="S2635" s="10">
        <f t="shared" si="218"/>
        <v>41667.823287037041</v>
      </c>
      <c r="T2635" s="9">
        <f t="shared" si="219"/>
        <v>41697.958333333336</v>
      </c>
      <c r="U2635">
        <f t="shared" si="220"/>
        <v>2014</v>
      </c>
    </row>
    <row r="2636" spans="1:21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16"/>
        <v>106</v>
      </c>
      <c r="P2636">
        <f t="shared" si="217"/>
        <v>39.44</v>
      </c>
      <c r="Q2636" s="12" t="s">
        <v>8317</v>
      </c>
      <c r="R2636" t="s">
        <v>8353</v>
      </c>
      <c r="S2636" s="10">
        <f t="shared" si="218"/>
        <v>42612.656493055561</v>
      </c>
      <c r="T2636" s="9">
        <f t="shared" si="219"/>
        <v>42642.656493055561</v>
      </c>
      <c r="U2636">
        <f t="shared" si="220"/>
        <v>2016</v>
      </c>
    </row>
    <row r="2637" spans="1:21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16"/>
        <v>100</v>
      </c>
      <c r="P2637">
        <f t="shared" si="217"/>
        <v>136.90479999999999</v>
      </c>
      <c r="Q2637" s="12" t="s">
        <v>8317</v>
      </c>
      <c r="R2637" t="s">
        <v>8353</v>
      </c>
      <c r="S2637" s="10">
        <f t="shared" si="218"/>
        <v>42037.950937500005</v>
      </c>
      <c r="T2637" s="9">
        <f t="shared" si="219"/>
        <v>42072.909270833334</v>
      </c>
      <c r="U2637">
        <f t="shared" si="220"/>
        <v>2015</v>
      </c>
    </row>
    <row r="2638" spans="1:21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16"/>
        <v>187</v>
      </c>
      <c r="P2638">
        <f t="shared" si="217"/>
        <v>37.46</v>
      </c>
      <c r="Q2638" s="12" t="s">
        <v>8317</v>
      </c>
      <c r="R2638" t="s">
        <v>8353</v>
      </c>
      <c r="S2638" s="10">
        <f t="shared" si="218"/>
        <v>42636.614745370374</v>
      </c>
      <c r="T2638" s="9">
        <f t="shared" si="219"/>
        <v>42659.041666666672</v>
      </c>
      <c r="U2638">
        <f t="shared" si="220"/>
        <v>2016</v>
      </c>
    </row>
    <row r="2639" spans="1:21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16"/>
        <v>166</v>
      </c>
      <c r="P2639">
        <f t="shared" si="217"/>
        <v>31.961500000000001</v>
      </c>
      <c r="Q2639" s="12" t="s">
        <v>8317</v>
      </c>
      <c r="R2639" t="s">
        <v>8353</v>
      </c>
      <c r="S2639" s="10">
        <f t="shared" si="218"/>
        <v>42639.549479166672</v>
      </c>
      <c r="T2639" s="9">
        <f t="shared" si="219"/>
        <v>42655.549479166672</v>
      </c>
      <c r="U2639">
        <f t="shared" si="220"/>
        <v>2016</v>
      </c>
    </row>
    <row r="2640" spans="1:21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16"/>
        <v>102</v>
      </c>
      <c r="P2640">
        <f t="shared" si="217"/>
        <v>25.214300000000001</v>
      </c>
      <c r="Q2640" s="12" t="s">
        <v>8317</v>
      </c>
      <c r="R2640" t="s">
        <v>8353</v>
      </c>
      <c r="S2640" s="10">
        <f t="shared" si="218"/>
        <v>41989.913136574076</v>
      </c>
      <c r="T2640" s="9">
        <f t="shared" si="219"/>
        <v>42019.913136574076</v>
      </c>
      <c r="U2640">
        <f t="shared" si="220"/>
        <v>2014</v>
      </c>
    </row>
    <row r="2641" spans="1:21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16"/>
        <v>164</v>
      </c>
      <c r="P2641">
        <f t="shared" si="217"/>
        <v>10.040800000000001</v>
      </c>
      <c r="Q2641" s="12" t="s">
        <v>8317</v>
      </c>
      <c r="R2641" t="s">
        <v>8353</v>
      </c>
      <c r="S2641" s="10">
        <f t="shared" si="218"/>
        <v>42024.86513888889</v>
      </c>
      <c r="T2641" s="9">
        <f t="shared" si="219"/>
        <v>42054.86513888889</v>
      </c>
      <c r="U2641">
        <f t="shared" si="220"/>
        <v>2015</v>
      </c>
    </row>
    <row r="2642" spans="1:21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16"/>
        <v>106</v>
      </c>
      <c r="P2642">
        <f t="shared" si="217"/>
        <v>45.942</v>
      </c>
      <c r="Q2642" s="12" t="s">
        <v>8317</v>
      </c>
      <c r="R2642" t="s">
        <v>8353</v>
      </c>
      <c r="S2642" s="10">
        <f t="shared" si="218"/>
        <v>42103.160578703704</v>
      </c>
      <c r="T2642" s="9">
        <f t="shared" si="219"/>
        <v>42163.160578703704</v>
      </c>
      <c r="U2642">
        <f t="shared" si="220"/>
        <v>2015</v>
      </c>
    </row>
    <row r="2643" spans="1:21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16"/>
        <v>1</v>
      </c>
      <c r="P2643">
        <f t="shared" si="217"/>
        <v>15</v>
      </c>
      <c r="Q2643" s="12" t="s">
        <v>8317</v>
      </c>
      <c r="R2643" t="s">
        <v>8353</v>
      </c>
      <c r="S2643" s="10">
        <f t="shared" si="218"/>
        <v>41880.827118055553</v>
      </c>
      <c r="T2643" s="9">
        <f t="shared" si="219"/>
        <v>41897.839583333334</v>
      </c>
      <c r="U2643">
        <f t="shared" si="220"/>
        <v>2014</v>
      </c>
    </row>
    <row r="2644" spans="1:21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16"/>
        <v>0</v>
      </c>
      <c r="P2644" t="str">
        <f t="shared" si="217"/>
        <v>no backers</v>
      </c>
      <c r="Q2644" s="12" t="s">
        <v>8317</v>
      </c>
      <c r="R2644" t="s">
        <v>8353</v>
      </c>
      <c r="S2644" s="10">
        <f t="shared" si="218"/>
        <v>42536.246620370366</v>
      </c>
      <c r="T2644" s="9">
        <f t="shared" si="219"/>
        <v>42566.289583333331</v>
      </c>
      <c r="U2644">
        <f t="shared" si="220"/>
        <v>2016</v>
      </c>
    </row>
    <row r="2645" spans="1:21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16"/>
        <v>34</v>
      </c>
      <c r="P2645">
        <f t="shared" si="217"/>
        <v>223.58250000000001</v>
      </c>
      <c r="Q2645" s="12" t="s">
        <v>8317</v>
      </c>
      <c r="R2645" t="s">
        <v>8353</v>
      </c>
      <c r="S2645" s="10">
        <f t="shared" si="218"/>
        <v>42689.582349537035</v>
      </c>
      <c r="T2645" s="9">
        <f t="shared" si="219"/>
        <v>42725.332638888889</v>
      </c>
      <c r="U2645">
        <f t="shared" si="220"/>
        <v>2016</v>
      </c>
    </row>
    <row r="2646" spans="1:21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16"/>
        <v>2</v>
      </c>
      <c r="P2646">
        <f t="shared" si="217"/>
        <v>39.480800000000002</v>
      </c>
      <c r="Q2646" s="12" t="s">
        <v>8317</v>
      </c>
      <c r="R2646" t="s">
        <v>8353</v>
      </c>
      <c r="S2646" s="10">
        <f t="shared" si="218"/>
        <v>42774.792071759264</v>
      </c>
      <c r="T2646" s="9">
        <f t="shared" si="219"/>
        <v>42804.792071759264</v>
      </c>
      <c r="U2646">
        <f t="shared" si="220"/>
        <v>2017</v>
      </c>
    </row>
    <row r="2647" spans="1:21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16"/>
        <v>11</v>
      </c>
      <c r="P2647">
        <f t="shared" si="217"/>
        <v>91.304299999999998</v>
      </c>
      <c r="Q2647" s="12" t="s">
        <v>8317</v>
      </c>
      <c r="R2647" t="s">
        <v>8353</v>
      </c>
      <c r="S2647" s="10">
        <f t="shared" si="218"/>
        <v>41921.842627314814</v>
      </c>
      <c r="T2647" s="9">
        <f t="shared" si="219"/>
        <v>41951.884293981479</v>
      </c>
      <c r="U2647">
        <f t="shared" si="220"/>
        <v>2014</v>
      </c>
    </row>
    <row r="2648" spans="1:21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16"/>
        <v>8</v>
      </c>
      <c r="P2648">
        <f t="shared" si="217"/>
        <v>78.666200000000003</v>
      </c>
      <c r="Q2648" s="12" t="s">
        <v>8317</v>
      </c>
      <c r="R2648" t="s">
        <v>8353</v>
      </c>
      <c r="S2648" s="10">
        <f t="shared" si="218"/>
        <v>42226.313298611116</v>
      </c>
      <c r="T2648" s="9">
        <f t="shared" si="219"/>
        <v>42256.313298611116</v>
      </c>
      <c r="U2648">
        <f t="shared" si="220"/>
        <v>2015</v>
      </c>
    </row>
    <row r="2649" spans="1:21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16"/>
        <v>1</v>
      </c>
      <c r="P2649">
        <f t="shared" si="217"/>
        <v>12</v>
      </c>
      <c r="Q2649" s="12" t="s">
        <v>8317</v>
      </c>
      <c r="R2649" t="s">
        <v>8353</v>
      </c>
      <c r="S2649" s="10">
        <f t="shared" si="218"/>
        <v>42200.261793981481</v>
      </c>
      <c r="T2649" s="9">
        <f t="shared" si="219"/>
        <v>42230.261793981481</v>
      </c>
      <c r="U2649">
        <f t="shared" si="220"/>
        <v>2015</v>
      </c>
    </row>
    <row r="2650" spans="1:21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16"/>
        <v>1</v>
      </c>
      <c r="P2650">
        <f t="shared" si="217"/>
        <v>17.666699999999999</v>
      </c>
      <c r="Q2650" s="12" t="s">
        <v>8317</v>
      </c>
      <c r="R2650" t="s">
        <v>8353</v>
      </c>
      <c r="S2650" s="10">
        <f t="shared" si="218"/>
        <v>42408.714814814812</v>
      </c>
      <c r="T2650" s="9">
        <f t="shared" si="219"/>
        <v>42438.714814814812</v>
      </c>
      <c r="U2650">
        <f t="shared" si="220"/>
        <v>2016</v>
      </c>
    </row>
    <row r="2651" spans="1:21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16"/>
        <v>0</v>
      </c>
      <c r="P2651">
        <f t="shared" si="217"/>
        <v>41.333300000000001</v>
      </c>
      <c r="Q2651" s="12" t="s">
        <v>8317</v>
      </c>
      <c r="R2651" t="s">
        <v>8353</v>
      </c>
      <c r="S2651" s="10">
        <f t="shared" si="218"/>
        <v>42341.99700231482</v>
      </c>
      <c r="T2651" s="9">
        <f t="shared" si="219"/>
        <v>42401.99700231482</v>
      </c>
      <c r="U2651">
        <f t="shared" si="220"/>
        <v>2015</v>
      </c>
    </row>
    <row r="2652" spans="1:21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16"/>
        <v>1</v>
      </c>
      <c r="P2652">
        <f t="shared" si="217"/>
        <v>71.599999999999994</v>
      </c>
      <c r="Q2652" s="12" t="s">
        <v>8317</v>
      </c>
      <c r="R2652" t="s">
        <v>8353</v>
      </c>
      <c r="S2652" s="10">
        <f t="shared" si="218"/>
        <v>42695.624340277776</v>
      </c>
      <c r="T2652" s="9">
        <f t="shared" si="219"/>
        <v>42725.624340277776</v>
      </c>
      <c r="U2652">
        <f t="shared" si="220"/>
        <v>2016</v>
      </c>
    </row>
    <row r="2653" spans="1:21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16"/>
        <v>2</v>
      </c>
      <c r="P2653">
        <f t="shared" si="217"/>
        <v>307.82350000000002</v>
      </c>
      <c r="Q2653" s="12" t="s">
        <v>8317</v>
      </c>
      <c r="R2653" t="s">
        <v>8353</v>
      </c>
      <c r="S2653" s="10">
        <f t="shared" si="218"/>
        <v>42327.805659722217</v>
      </c>
      <c r="T2653" s="9">
        <f t="shared" si="219"/>
        <v>42355.805659722217</v>
      </c>
      <c r="U2653">
        <f t="shared" si="220"/>
        <v>2015</v>
      </c>
    </row>
    <row r="2654" spans="1:21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16"/>
        <v>1</v>
      </c>
      <c r="P2654">
        <f t="shared" si="217"/>
        <v>80.454499999999996</v>
      </c>
      <c r="Q2654" s="12" t="s">
        <v>8317</v>
      </c>
      <c r="R2654" t="s">
        <v>8353</v>
      </c>
      <c r="S2654" s="10">
        <f t="shared" si="218"/>
        <v>41953.158854166672</v>
      </c>
      <c r="T2654" s="9">
        <f t="shared" si="219"/>
        <v>41983.158854166672</v>
      </c>
      <c r="U2654">
        <f t="shared" si="220"/>
        <v>2014</v>
      </c>
    </row>
    <row r="2655" spans="1:21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16"/>
        <v>12</v>
      </c>
      <c r="P2655">
        <f t="shared" si="217"/>
        <v>83.942899999999995</v>
      </c>
      <c r="Q2655" s="12" t="s">
        <v>8317</v>
      </c>
      <c r="R2655" t="s">
        <v>8353</v>
      </c>
      <c r="S2655" s="10">
        <f t="shared" si="218"/>
        <v>41771.651932870373</v>
      </c>
      <c r="T2655" s="9">
        <f t="shared" si="219"/>
        <v>41803.166666666664</v>
      </c>
      <c r="U2655">
        <f t="shared" si="220"/>
        <v>2014</v>
      </c>
    </row>
    <row r="2656" spans="1:21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16"/>
        <v>0</v>
      </c>
      <c r="P2656">
        <f t="shared" si="217"/>
        <v>8.5</v>
      </c>
      <c r="Q2656" s="12" t="s">
        <v>8317</v>
      </c>
      <c r="R2656" t="s">
        <v>8353</v>
      </c>
      <c r="S2656" s="10">
        <f t="shared" si="218"/>
        <v>42055.600995370376</v>
      </c>
      <c r="T2656" s="9">
        <f t="shared" si="219"/>
        <v>42115.559328703705</v>
      </c>
      <c r="U2656">
        <f t="shared" si="220"/>
        <v>2015</v>
      </c>
    </row>
    <row r="2657" spans="1:21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16"/>
        <v>21</v>
      </c>
      <c r="P2657">
        <f t="shared" si="217"/>
        <v>73.372100000000003</v>
      </c>
      <c r="Q2657" s="12" t="s">
        <v>8317</v>
      </c>
      <c r="R2657" t="s">
        <v>8353</v>
      </c>
      <c r="S2657" s="10">
        <f t="shared" si="218"/>
        <v>42381.866284722222</v>
      </c>
      <c r="T2657" s="9">
        <f t="shared" si="219"/>
        <v>42409.833333333328</v>
      </c>
      <c r="U2657">
        <f t="shared" si="220"/>
        <v>2016</v>
      </c>
    </row>
    <row r="2658" spans="1:21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16"/>
        <v>11</v>
      </c>
      <c r="P2658">
        <f t="shared" si="217"/>
        <v>112.8618</v>
      </c>
      <c r="Q2658" s="12" t="s">
        <v>8317</v>
      </c>
      <c r="R2658" t="s">
        <v>8353</v>
      </c>
      <c r="S2658" s="10">
        <f t="shared" si="218"/>
        <v>42767.688518518517</v>
      </c>
      <c r="T2658" s="9">
        <f t="shared" si="219"/>
        <v>42806.791666666672</v>
      </c>
      <c r="U2658">
        <f t="shared" si="220"/>
        <v>2017</v>
      </c>
    </row>
    <row r="2659" spans="1:21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16"/>
        <v>19</v>
      </c>
      <c r="P2659">
        <f t="shared" si="217"/>
        <v>95.277600000000007</v>
      </c>
      <c r="Q2659" s="12" t="s">
        <v>8317</v>
      </c>
      <c r="R2659" t="s">
        <v>8353</v>
      </c>
      <c r="S2659" s="10">
        <f t="shared" si="218"/>
        <v>42551.928854166668</v>
      </c>
      <c r="T2659" s="9">
        <f t="shared" si="219"/>
        <v>42585.0625</v>
      </c>
      <c r="U2659">
        <f t="shared" si="220"/>
        <v>2016</v>
      </c>
    </row>
    <row r="2660" spans="1:21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16"/>
        <v>0</v>
      </c>
      <c r="P2660">
        <f t="shared" si="217"/>
        <v>22.75</v>
      </c>
      <c r="Q2660" s="12" t="s">
        <v>8317</v>
      </c>
      <c r="R2660" t="s">
        <v>8353</v>
      </c>
      <c r="S2660" s="10">
        <f t="shared" si="218"/>
        <v>42551.884189814817</v>
      </c>
      <c r="T2660" s="9">
        <f t="shared" si="219"/>
        <v>42581.884189814817</v>
      </c>
      <c r="U2660">
        <f t="shared" si="220"/>
        <v>2016</v>
      </c>
    </row>
    <row r="2661" spans="1:21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16"/>
        <v>3</v>
      </c>
      <c r="P2661">
        <f t="shared" si="217"/>
        <v>133.30000000000001</v>
      </c>
      <c r="Q2661" s="12" t="s">
        <v>8317</v>
      </c>
      <c r="R2661" t="s">
        <v>8353</v>
      </c>
      <c r="S2661" s="10">
        <f t="shared" si="218"/>
        <v>42082.069560185191</v>
      </c>
      <c r="T2661" s="9">
        <f t="shared" si="219"/>
        <v>42112.069560185191</v>
      </c>
      <c r="U2661">
        <f t="shared" si="220"/>
        <v>2015</v>
      </c>
    </row>
    <row r="2662" spans="1:21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16"/>
        <v>0</v>
      </c>
      <c r="P2662">
        <f t="shared" si="217"/>
        <v>3.8</v>
      </c>
      <c r="Q2662" s="12" t="s">
        <v>8317</v>
      </c>
      <c r="R2662" t="s">
        <v>8353</v>
      </c>
      <c r="S2662" s="10">
        <f t="shared" si="218"/>
        <v>42272.713171296295</v>
      </c>
      <c r="T2662" s="9">
        <f t="shared" si="219"/>
        <v>42332.754837962959</v>
      </c>
      <c r="U2662">
        <f t="shared" si="220"/>
        <v>2015</v>
      </c>
    </row>
    <row r="2663" spans="1:21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16"/>
        <v>103</v>
      </c>
      <c r="P2663">
        <f t="shared" si="217"/>
        <v>85.75</v>
      </c>
      <c r="Q2663" s="12" t="s">
        <v>8317</v>
      </c>
      <c r="R2663" t="s">
        <v>8354</v>
      </c>
      <c r="S2663" s="10">
        <f t="shared" si="218"/>
        <v>41542.958449074074</v>
      </c>
      <c r="T2663" s="9">
        <f t="shared" si="219"/>
        <v>41572.958449074074</v>
      </c>
      <c r="U2663">
        <f t="shared" si="220"/>
        <v>2013</v>
      </c>
    </row>
    <row r="2664" spans="1:21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16"/>
        <v>107</v>
      </c>
      <c r="P2664">
        <f t="shared" si="217"/>
        <v>267</v>
      </c>
      <c r="Q2664" s="12" t="s">
        <v>8317</v>
      </c>
      <c r="R2664" t="s">
        <v>8354</v>
      </c>
      <c r="S2664" s="10">
        <f t="shared" si="218"/>
        <v>42207.746678240743</v>
      </c>
      <c r="T2664" s="9">
        <f t="shared" si="219"/>
        <v>42237.746678240743</v>
      </c>
      <c r="U2664">
        <f t="shared" si="220"/>
        <v>2015</v>
      </c>
    </row>
    <row r="2665" spans="1:21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16"/>
        <v>105</v>
      </c>
      <c r="P2665">
        <f t="shared" si="217"/>
        <v>373.55799999999999</v>
      </c>
      <c r="Q2665" s="12" t="s">
        <v>8317</v>
      </c>
      <c r="R2665" t="s">
        <v>8354</v>
      </c>
      <c r="S2665" s="10">
        <f t="shared" si="218"/>
        <v>42222.622766203705</v>
      </c>
      <c r="T2665" s="9">
        <f t="shared" si="219"/>
        <v>42251.625</v>
      </c>
      <c r="U2665">
        <f t="shared" si="220"/>
        <v>2015</v>
      </c>
    </row>
    <row r="2666" spans="1:21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16"/>
        <v>103</v>
      </c>
      <c r="P2666">
        <f t="shared" si="217"/>
        <v>174.0385</v>
      </c>
      <c r="Q2666" s="12" t="s">
        <v>8317</v>
      </c>
      <c r="R2666" t="s">
        <v>8354</v>
      </c>
      <c r="S2666" s="10">
        <f t="shared" si="218"/>
        <v>42313.02542824074</v>
      </c>
      <c r="T2666" s="9">
        <f t="shared" si="219"/>
        <v>42347.290972222225</v>
      </c>
      <c r="U2666">
        <f t="shared" si="220"/>
        <v>2015</v>
      </c>
    </row>
    <row r="2667" spans="1:21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16"/>
        <v>123</v>
      </c>
      <c r="P2667">
        <f t="shared" si="217"/>
        <v>93.695700000000002</v>
      </c>
      <c r="Q2667" s="12" t="s">
        <v>8317</v>
      </c>
      <c r="R2667" t="s">
        <v>8354</v>
      </c>
      <c r="S2667" s="10">
        <f t="shared" si="218"/>
        <v>42083.895532407405</v>
      </c>
      <c r="T2667" s="9">
        <f t="shared" si="219"/>
        <v>42128.895532407405</v>
      </c>
      <c r="U2667">
        <f t="shared" si="220"/>
        <v>2015</v>
      </c>
    </row>
    <row r="2668" spans="1:21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16"/>
        <v>159</v>
      </c>
      <c r="P2668">
        <f t="shared" si="217"/>
        <v>77.327699999999993</v>
      </c>
      <c r="Q2668" s="12" t="s">
        <v>8317</v>
      </c>
      <c r="R2668" t="s">
        <v>8354</v>
      </c>
      <c r="S2668" s="10">
        <f t="shared" si="218"/>
        <v>42235.764340277776</v>
      </c>
      <c r="T2668" s="9">
        <f t="shared" si="219"/>
        <v>42272.875</v>
      </c>
      <c r="U2668">
        <f t="shared" si="220"/>
        <v>2015</v>
      </c>
    </row>
    <row r="2669" spans="1:21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16"/>
        <v>111</v>
      </c>
      <c r="P2669">
        <f t="shared" si="217"/>
        <v>92.222200000000001</v>
      </c>
      <c r="Q2669" s="12" t="s">
        <v>8317</v>
      </c>
      <c r="R2669" t="s">
        <v>8354</v>
      </c>
      <c r="S2669" s="10">
        <f t="shared" si="218"/>
        <v>42380.926111111112</v>
      </c>
      <c r="T2669" s="9">
        <f t="shared" si="219"/>
        <v>42410.926111111112</v>
      </c>
      <c r="U2669">
        <f t="shared" si="220"/>
        <v>2016</v>
      </c>
    </row>
    <row r="2670" spans="1:21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16"/>
        <v>171</v>
      </c>
      <c r="P2670">
        <f t="shared" si="217"/>
        <v>60.964300000000001</v>
      </c>
      <c r="Q2670" s="12" t="s">
        <v>8317</v>
      </c>
      <c r="R2670" t="s">
        <v>8354</v>
      </c>
      <c r="S2670" s="10">
        <f t="shared" si="218"/>
        <v>42275.588715277772</v>
      </c>
      <c r="T2670" s="9">
        <f t="shared" si="219"/>
        <v>42317.60555555555</v>
      </c>
      <c r="U2670">
        <f t="shared" si="220"/>
        <v>2015</v>
      </c>
    </row>
    <row r="2671" spans="1:21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16"/>
        <v>125</v>
      </c>
      <c r="P2671">
        <f t="shared" si="217"/>
        <v>91</v>
      </c>
      <c r="Q2671" s="12" t="s">
        <v>8317</v>
      </c>
      <c r="R2671" t="s">
        <v>8354</v>
      </c>
      <c r="S2671" s="10">
        <f t="shared" si="218"/>
        <v>42319.035833333335</v>
      </c>
      <c r="T2671" s="9">
        <f t="shared" si="219"/>
        <v>42379.035833333335</v>
      </c>
      <c r="U2671">
        <f t="shared" si="220"/>
        <v>2015</v>
      </c>
    </row>
    <row r="2672" spans="1:21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16"/>
        <v>6</v>
      </c>
      <c r="P2672">
        <f t="shared" si="217"/>
        <v>41.583300000000001</v>
      </c>
      <c r="Q2672" s="12" t="s">
        <v>8317</v>
      </c>
      <c r="R2672" t="s">
        <v>8354</v>
      </c>
      <c r="S2672" s="10">
        <f t="shared" si="218"/>
        <v>41821.020601851851</v>
      </c>
      <c r="T2672" s="9">
        <f t="shared" si="219"/>
        <v>41849.020601851851</v>
      </c>
      <c r="U2672">
        <f t="shared" si="220"/>
        <v>2014</v>
      </c>
    </row>
    <row r="2673" spans="1:21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16"/>
        <v>11</v>
      </c>
      <c r="P2673">
        <f t="shared" si="217"/>
        <v>33.761899999999997</v>
      </c>
      <c r="Q2673" s="12" t="s">
        <v>8317</v>
      </c>
      <c r="R2673" t="s">
        <v>8354</v>
      </c>
      <c r="S2673" s="10">
        <f t="shared" si="218"/>
        <v>41962.749027777783</v>
      </c>
      <c r="T2673" s="9">
        <f t="shared" si="219"/>
        <v>41992.818055555559</v>
      </c>
      <c r="U2673">
        <f t="shared" si="220"/>
        <v>2014</v>
      </c>
    </row>
    <row r="2674" spans="1:21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16"/>
        <v>33</v>
      </c>
      <c r="P2674">
        <f t="shared" si="217"/>
        <v>70.617000000000004</v>
      </c>
      <c r="Q2674" s="12" t="s">
        <v>8317</v>
      </c>
      <c r="R2674" t="s">
        <v>8354</v>
      </c>
      <c r="S2674" s="10">
        <f t="shared" si="218"/>
        <v>42344.884143518517</v>
      </c>
      <c r="T2674" s="9">
        <f t="shared" si="219"/>
        <v>42366.25</v>
      </c>
      <c r="U2674">
        <f t="shared" si="220"/>
        <v>2015</v>
      </c>
    </row>
    <row r="2675" spans="1:21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16"/>
        <v>28</v>
      </c>
      <c r="P2675">
        <f t="shared" si="217"/>
        <v>167.1515</v>
      </c>
      <c r="Q2675" s="12" t="s">
        <v>8317</v>
      </c>
      <c r="R2675" t="s">
        <v>8354</v>
      </c>
      <c r="S2675" s="10">
        <f t="shared" si="218"/>
        <v>41912.541655092595</v>
      </c>
      <c r="T2675" s="9">
        <f t="shared" si="219"/>
        <v>41941.947916666664</v>
      </c>
      <c r="U2675">
        <f t="shared" si="220"/>
        <v>2014</v>
      </c>
    </row>
    <row r="2676" spans="1:21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16"/>
        <v>63</v>
      </c>
      <c r="P2676">
        <f t="shared" si="217"/>
        <v>128.6199</v>
      </c>
      <c r="Q2676" s="12" t="s">
        <v>8317</v>
      </c>
      <c r="R2676" t="s">
        <v>8354</v>
      </c>
      <c r="S2676" s="10">
        <f t="shared" si="218"/>
        <v>42529.632754629631</v>
      </c>
      <c r="T2676" s="9">
        <f t="shared" si="219"/>
        <v>42556.207638888889</v>
      </c>
      <c r="U2676">
        <f t="shared" si="220"/>
        <v>2016</v>
      </c>
    </row>
    <row r="2677" spans="1:21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16"/>
        <v>8</v>
      </c>
      <c r="P2677">
        <f t="shared" si="217"/>
        <v>65.413799999999995</v>
      </c>
      <c r="Q2677" s="12" t="s">
        <v>8317</v>
      </c>
      <c r="R2677" t="s">
        <v>8354</v>
      </c>
      <c r="S2677" s="10">
        <f t="shared" si="218"/>
        <v>41923.857511574075</v>
      </c>
      <c r="T2677" s="9">
        <f t="shared" si="219"/>
        <v>41953.899178240739</v>
      </c>
      <c r="U2677">
        <f t="shared" si="220"/>
        <v>2014</v>
      </c>
    </row>
    <row r="2678" spans="1:21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16"/>
        <v>50</v>
      </c>
      <c r="P2678">
        <f t="shared" si="217"/>
        <v>117.5556</v>
      </c>
      <c r="Q2678" s="12" t="s">
        <v>8317</v>
      </c>
      <c r="R2678" t="s">
        <v>8354</v>
      </c>
      <c r="S2678" s="10">
        <f t="shared" si="218"/>
        <v>42482.624699074076</v>
      </c>
      <c r="T2678" s="9">
        <f t="shared" si="219"/>
        <v>42512.624699074076</v>
      </c>
      <c r="U2678">
        <f t="shared" si="220"/>
        <v>2016</v>
      </c>
    </row>
    <row r="2679" spans="1:21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16"/>
        <v>18</v>
      </c>
      <c r="P2679">
        <f t="shared" si="217"/>
        <v>126.4815</v>
      </c>
      <c r="Q2679" s="12" t="s">
        <v>8317</v>
      </c>
      <c r="R2679" t="s">
        <v>8354</v>
      </c>
      <c r="S2679" s="10">
        <f t="shared" si="218"/>
        <v>41793.029432870368</v>
      </c>
      <c r="T2679" s="9">
        <f t="shared" si="219"/>
        <v>41823.029432870368</v>
      </c>
      <c r="U2679">
        <f t="shared" si="220"/>
        <v>2014</v>
      </c>
    </row>
    <row r="2680" spans="1:21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16"/>
        <v>0</v>
      </c>
      <c r="P2680">
        <f t="shared" si="217"/>
        <v>550</v>
      </c>
      <c r="Q2680" s="12" t="s">
        <v>8317</v>
      </c>
      <c r="R2680" t="s">
        <v>8354</v>
      </c>
      <c r="S2680" s="10">
        <f t="shared" si="218"/>
        <v>42241.798206018517</v>
      </c>
      <c r="T2680" s="9">
        <f t="shared" si="219"/>
        <v>42271.798206018517</v>
      </c>
      <c r="U2680">
        <f t="shared" si="220"/>
        <v>2015</v>
      </c>
    </row>
    <row r="2681" spans="1:21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16"/>
        <v>0</v>
      </c>
      <c r="P2681">
        <f t="shared" si="217"/>
        <v>44</v>
      </c>
      <c r="Q2681" s="12" t="s">
        <v>8317</v>
      </c>
      <c r="R2681" t="s">
        <v>8354</v>
      </c>
      <c r="S2681" s="10">
        <f t="shared" si="218"/>
        <v>42033.001087962963</v>
      </c>
      <c r="T2681" s="9">
        <f t="shared" si="219"/>
        <v>42063.001087962963</v>
      </c>
      <c r="U2681">
        <f t="shared" si="220"/>
        <v>2015</v>
      </c>
    </row>
    <row r="2682" spans="1:21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16"/>
        <v>1</v>
      </c>
      <c r="P2682">
        <f t="shared" si="217"/>
        <v>69</v>
      </c>
      <c r="Q2682" s="12" t="s">
        <v>8317</v>
      </c>
      <c r="R2682" t="s">
        <v>8354</v>
      </c>
      <c r="S2682" s="10">
        <f t="shared" si="218"/>
        <v>42436.211701388893</v>
      </c>
      <c r="T2682" s="9">
        <f t="shared" si="219"/>
        <v>42466.170034722221</v>
      </c>
      <c r="U2682">
        <f t="shared" si="220"/>
        <v>2016</v>
      </c>
    </row>
    <row r="2683" spans="1:21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16"/>
        <v>1</v>
      </c>
      <c r="P2683">
        <f t="shared" si="217"/>
        <v>27.5</v>
      </c>
      <c r="Q2683" s="12" t="s">
        <v>8334</v>
      </c>
      <c r="R2683" t="s">
        <v>8335</v>
      </c>
      <c r="S2683" s="10">
        <f t="shared" si="218"/>
        <v>41805.895254629628</v>
      </c>
      <c r="T2683" s="9">
        <f t="shared" si="219"/>
        <v>41830.895254629628</v>
      </c>
      <c r="U2683">
        <f t="shared" si="220"/>
        <v>2014</v>
      </c>
    </row>
    <row r="2684" spans="1:21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16"/>
        <v>28</v>
      </c>
      <c r="P2684">
        <f t="shared" si="217"/>
        <v>84.9</v>
      </c>
      <c r="Q2684" s="12" t="s">
        <v>8334</v>
      </c>
      <c r="R2684" t="s">
        <v>8335</v>
      </c>
      <c r="S2684" s="10">
        <f t="shared" si="218"/>
        <v>41932.871990740743</v>
      </c>
      <c r="T2684" s="9">
        <f t="shared" si="219"/>
        <v>41965.249305555553</v>
      </c>
      <c r="U2684">
        <f t="shared" si="220"/>
        <v>2014</v>
      </c>
    </row>
    <row r="2685" spans="1:21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16"/>
        <v>0</v>
      </c>
      <c r="P2685">
        <f t="shared" si="217"/>
        <v>12</v>
      </c>
      <c r="Q2685" s="12" t="s">
        <v>8334</v>
      </c>
      <c r="R2685" t="s">
        <v>8335</v>
      </c>
      <c r="S2685" s="10">
        <f t="shared" si="218"/>
        <v>42034.75509259259</v>
      </c>
      <c r="T2685" s="9">
        <f t="shared" si="219"/>
        <v>42064.75509259259</v>
      </c>
      <c r="U2685">
        <f t="shared" si="220"/>
        <v>2015</v>
      </c>
    </row>
    <row r="2686" spans="1:21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16"/>
        <v>1</v>
      </c>
      <c r="P2686">
        <f t="shared" si="217"/>
        <v>200</v>
      </c>
      <c r="Q2686" s="12" t="s">
        <v>8334</v>
      </c>
      <c r="R2686" t="s">
        <v>8335</v>
      </c>
      <c r="S2686" s="10">
        <f t="shared" si="218"/>
        <v>41820.914641203701</v>
      </c>
      <c r="T2686" s="9">
        <f t="shared" si="219"/>
        <v>41860.914641203701</v>
      </c>
      <c r="U2686">
        <f t="shared" si="220"/>
        <v>2014</v>
      </c>
    </row>
    <row r="2687" spans="1:21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16"/>
        <v>0</v>
      </c>
      <c r="P2687">
        <f t="shared" si="217"/>
        <v>10</v>
      </c>
      <c r="Q2687" s="12" t="s">
        <v>8334</v>
      </c>
      <c r="R2687" t="s">
        <v>8335</v>
      </c>
      <c r="S2687" s="10">
        <f t="shared" si="218"/>
        <v>42061.69594907407</v>
      </c>
      <c r="T2687" s="9">
        <f t="shared" si="219"/>
        <v>42121.654282407413</v>
      </c>
      <c r="U2687">
        <f t="shared" si="220"/>
        <v>2015</v>
      </c>
    </row>
    <row r="2688" spans="1:21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16"/>
        <v>0</v>
      </c>
      <c r="P2688" t="str">
        <f t="shared" si="217"/>
        <v>no backers</v>
      </c>
      <c r="Q2688" s="12" t="s">
        <v>8334</v>
      </c>
      <c r="R2688" t="s">
        <v>8335</v>
      </c>
      <c r="S2688" s="10">
        <f t="shared" si="218"/>
        <v>41892.974803240737</v>
      </c>
      <c r="T2688" s="9">
        <f t="shared" si="219"/>
        <v>41912.974803240737</v>
      </c>
      <c r="U2688">
        <f t="shared" si="220"/>
        <v>2014</v>
      </c>
    </row>
    <row r="2689" spans="1:21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16"/>
        <v>0</v>
      </c>
      <c r="P2689" t="str">
        <f t="shared" si="217"/>
        <v>no backers</v>
      </c>
      <c r="Q2689" s="12" t="s">
        <v>8334</v>
      </c>
      <c r="R2689" t="s">
        <v>8335</v>
      </c>
      <c r="S2689" s="10">
        <f t="shared" si="218"/>
        <v>42154.64025462963</v>
      </c>
      <c r="T2689" s="9">
        <f t="shared" si="219"/>
        <v>42184.64025462963</v>
      </c>
      <c r="U2689">
        <f t="shared" si="220"/>
        <v>2015</v>
      </c>
    </row>
    <row r="2690" spans="1:21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16"/>
        <v>0</v>
      </c>
      <c r="P2690">
        <f t="shared" si="217"/>
        <v>5.2857000000000003</v>
      </c>
      <c r="Q2690" s="12" t="s">
        <v>8334</v>
      </c>
      <c r="R2690" t="s">
        <v>8335</v>
      </c>
      <c r="S2690" s="10">
        <f t="shared" si="218"/>
        <v>42028.118865740747</v>
      </c>
      <c r="T2690" s="9">
        <f t="shared" si="219"/>
        <v>42059.125</v>
      </c>
      <c r="U2690">
        <f t="shared" si="220"/>
        <v>2015</v>
      </c>
    </row>
    <row r="2691" spans="1:21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21">ROUND(E2691/D2691*100,0)</f>
        <v>0</v>
      </c>
      <c r="P2691">
        <f t="shared" ref="P2691:P2754" si="222">IFERROR(ROUND(E2691/L2691,4),"no backers")</f>
        <v>1</v>
      </c>
      <c r="Q2691" s="12" t="s">
        <v>8334</v>
      </c>
      <c r="R2691" t="s">
        <v>8335</v>
      </c>
      <c r="S2691" s="10">
        <f t="shared" ref="S2691:S2754" si="223">(((J2691/60)/60)/24)+DATE(1970,1,1)</f>
        <v>42551.961689814809</v>
      </c>
      <c r="T2691" s="9">
        <f t="shared" ref="T2691:T2754" si="224">(((I2691/60)/60)/24)+DATE(1970,1,1)</f>
        <v>42581.961689814809</v>
      </c>
      <c r="U2691">
        <f t="shared" ref="U2691:U2754" si="225">YEAR(S2691)</f>
        <v>2016</v>
      </c>
    </row>
    <row r="2692" spans="1:21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21"/>
        <v>11</v>
      </c>
      <c r="P2692">
        <f t="shared" si="222"/>
        <v>72.762699999999995</v>
      </c>
      <c r="Q2692" s="12" t="s">
        <v>8334</v>
      </c>
      <c r="R2692" t="s">
        <v>8335</v>
      </c>
      <c r="S2692" s="10">
        <f t="shared" si="223"/>
        <v>42113.105046296296</v>
      </c>
      <c r="T2692" s="9">
        <f t="shared" si="224"/>
        <v>42158.105046296296</v>
      </c>
      <c r="U2692">
        <f t="shared" si="225"/>
        <v>2015</v>
      </c>
    </row>
    <row r="2693" spans="1:21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21"/>
        <v>0</v>
      </c>
      <c r="P2693">
        <f t="shared" si="222"/>
        <v>17.5</v>
      </c>
      <c r="Q2693" s="12" t="s">
        <v>8334</v>
      </c>
      <c r="R2693" t="s">
        <v>8335</v>
      </c>
      <c r="S2693" s="10">
        <f t="shared" si="223"/>
        <v>42089.724039351851</v>
      </c>
      <c r="T2693" s="9">
        <f t="shared" si="224"/>
        <v>42134.724039351851</v>
      </c>
      <c r="U2693">
        <f t="shared" si="225"/>
        <v>2015</v>
      </c>
    </row>
    <row r="2694" spans="1:21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21"/>
        <v>1</v>
      </c>
      <c r="P2694">
        <f t="shared" si="222"/>
        <v>25</v>
      </c>
      <c r="Q2694" s="12" t="s">
        <v>8334</v>
      </c>
      <c r="R2694" t="s">
        <v>8335</v>
      </c>
      <c r="S2694" s="10">
        <f t="shared" si="223"/>
        <v>42058.334027777775</v>
      </c>
      <c r="T2694" s="9">
        <f t="shared" si="224"/>
        <v>42088.292361111111</v>
      </c>
      <c r="U2694">
        <f t="shared" si="225"/>
        <v>2015</v>
      </c>
    </row>
    <row r="2695" spans="1:21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21"/>
        <v>1</v>
      </c>
      <c r="P2695">
        <f t="shared" si="222"/>
        <v>13.333299999999999</v>
      </c>
      <c r="Q2695" s="12" t="s">
        <v>8334</v>
      </c>
      <c r="R2695" t="s">
        <v>8335</v>
      </c>
      <c r="S2695" s="10">
        <f t="shared" si="223"/>
        <v>41834.138495370367</v>
      </c>
      <c r="T2695" s="9">
        <f t="shared" si="224"/>
        <v>41864.138495370367</v>
      </c>
      <c r="U2695">
        <f t="shared" si="225"/>
        <v>2014</v>
      </c>
    </row>
    <row r="2696" spans="1:21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21"/>
        <v>0</v>
      </c>
      <c r="P2696">
        <f t="shared" si="222"/>
        <v>1</v>
      </c>
      <c r="Q2696" s="12" t="s">
        <v>8334</v>
      </c>
      <c r="R2696" t="s">
        <v>8335</v>
      </c>
      <c r="S2696" s="10">
        <f t="shared" si="223"/>
        <v>41878.140497685185</v>
      </c>
      <c r="T2696" s="9">
        <f t="shared" si="224"/>
        <v>41908.140497685185</v>
      </c>
      <c r="U2696">
        <f t="shared" si="225"/>
        <v>2014</v>
      </c>
    </row>
    <row r="2697" spans="1:21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21"/>
        <v>0</v>
      </c>
      <c r="P2697">
        <f t="shared" si="222"/>
        <v>23.666699999999999</v>
      </c>
      <c r="Q2697" s="12" t="s">
        <v>8334</v>
      </c>
      <c r="R2697" t="s">
        <v>8335</v>
      </c>
      <c r="S2697" s="10">
        <f t="shared" si="223"/>
        <v>42048.181921296295</v>
      </c>
      <c r="T2697" s="9">
        <f t="shared" si="224"/>
        <v>42108.14025462963</v>
      </c>
      <c r="U2697">
        <f t="shared" si="225"/>
        <v>2015</v>
      </c>
    </row>
    <row r="2698" spans="1:21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21"/>
        <v>6</v>
      </c>
      <c r="P2698">
        <f t="shared" si="222"/>
        <v>89.210499999999996</v>
      </c>
      <c r="Q2698" s="12" t="s">
        <v>8334</v>
      </c>
      <c r="R2698" t="s">
        <v>8335</v>
      </c>
      <c r="S2698" s="10">
        <f t="shared" si="223"/>
        <v>41964.844444444447</v>
      </c>
      <c r="T2698" s="9">
        <f t="shared" si="224"/>
        <v>41998.844444444447</v>
      </c>
      <c r="U2698">
        <f t="shared" si="225"/>
        <v>2014</v>
      </c>
    </row>
    <row r="2699" spans="1:21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21"/>
        <v>26</v>
      </c>
      <c r="P2699">
        <f t="shared" si="222"/>
        <v>116.5577</v>
      </c>
      <c r="Q2699" s="12" t="s">
        <v>8334</v>
      </c>
      <c r="R2699" t="s">
        <v>8335</v>
      </c>
      <c r="S2699" s="10">
        <f t="shared" si="223"/>
        <v>42187.940081018518</v>
      </c>
      <c r="T2699" s="9">
        <f t="shared" si="224"/>
        <v>42218.916666666672</v>
      </c>
      <c r="U2699">
        <f t="shared" si="225"/>
        <v>2015</v>
      </c>
    </row>
    <row r="2700" spans="1:21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21"/>
        <v>0</v>
      </c>
      <c r="P2700">
        <f t="shared" si="222"/>
        <v>13.005000000000001</v>
      </c>
      <c r="Q2700" s="12" t="s">
        <v>8334</v>
      </c>
      <c r="R2700" t="s">
        <v>8335</v>
      </c>
      <c r="S2700" s="10">
        <f t="shared" si="223"/>
        <v>41787.898240740738</v>
      </c>
      <c r="T2700" s="9">
        <f t="shared" si="224"/>
        <v>41817.898240740738</v>
      </c>
      <c r="U2700">
        <f t="shared" si="225"/>
        <v>2014</v>
      </c>
    </row>
    <row r="2701" spans="1:21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21"/>
        <v>0</v>
      </c>
      <c r="P2701" t="str">
        <f t="shared" si="222"/>
        <v>no backers</v>
      </c>
      <c r="Q2701" s="12" t="s">
        <v>8334</v>
      </c>
      <c r="R2701" t="s">
        <v>8335</v>
      </c>
      <c r="S2701" s="10">
        <f t="shared" si="223"/>
        <v>41829.896562499998</v>
      </c>
      <c r="T2701" s="9">
        <f t="shared" si="224"/>
        <v>41859.896562499998</v>
      </c>
      <c r="U2701">
        <f t="shared" si="225"/>
        <v>2014</v>
      </c>
    </row>
    <row r="2702" spans="1:21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21"/>
        <v>1</v>
      </c>
      <c r="P2702">
        <f t="shared" si="222"/>
        <v>17.5</v>
      </c>
      <c r="Q2702" s="12" t="s">
        <v>8334</v>
      </c>
      <c r="R2702" t="s">
        <v>8335</v>
      </c>
      <c r="S2702" s="10">
        <f t="shared" si="223"/>
        <v>41870.87467592593</v>
      </c>
      <c r="T2702" s="9">
        <f t="shared" si="224"/>
        <v>41900.87467592593</v>
      </c>
      <c r="U2702">
        <f t="shared" si="225"/>
        <v>2014</v>
      </c>
    </row>
    <row r="2703" spans="1:21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21"/>
        <v>46</v>
      </c>
      <c r="P2703">
        <f t="shared" si="222"/>
        <v>34.130400000000002</v>
      </c>
      <c r="Q2703" s="12" t="s">
        <v>8315</v>
      </c>
      <c r="R2703" t="s">
        <v>8355</v>
      </c>
      <c r="S2703" s="10">
        <f t="shared" si="223"/>
        <v>42801.774699074071</v>
      </c>
      <c r="T2703" s="9">
        <f t="shared" si="224"/>
        <v>42832.733032407406</v>
      </c>
      <c r="U2703">
        <f t="shared" si="225"/>
        <v>2017</v>
      </c>
    </row>
    <row r="2704" spans="1:21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21"/>
        <v>34</v>
      </c>
      <c r="P2704">
        <f t="shared" si="222"/>
        <v>132.34620000000001</v>
      </c>
      <c r="Q2704" s="12" t="s">
        <v>8315</v>
      </c>
      <c r="R2704" t="s">
        <v>8355</v>
      </c>
      <c r="S2704" s="10">
        <f t="shared" si="223"/>
        <v>42800.801817129628</v>
      </c>
      <c r="T2704" s="9">
        <f t="shared" si="224"/>
        <v>42830.760150462964</v>
      </c>
      <c r="U2704">
        <f t="shared" si="225"/>
        <v>2017</v>
      </c>
    </row>
    <row r="2705" spans="1:21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21"/>
        <v>104</v>
      </c>
      <c r="P2705">
        <f t="shared" si="222"/>
        <v>922.22220000000004</v>
      </c>
      <c r="Q2705" s="12" t="s">
        <v>8315</v>
      </c>
      <c r="R2705" t="s">
        <v>8355</v>
      </c>
      <c r="S2705" s="10">
        <f t="shared" si="223"/>
        <v>42756.690162037034</v>
      </c>
      <c r="T2705" s="9">
        <f t="shared" si="224"/>
        <v>42816.648495370369</v>
      </c>
      <c r="U2705">
        <f t="shared" si="225"/>
        <v>2017</v>
      </c>
    </row>
    <row r="2706" spans="1:21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21"/>
        <v>6</v>
      </c>
      <c r="P2706">
        <f t="shared" si="222"/>
        <v>163.57140000000001</v>
      </c>
      <c r="Q2706" s="12" t="s">
        <v>8315</v>
      </c>
      <c r="R2706" t="s">
        <v>8355</v>
      </c>
      <c r="S2706" s="10">
        <f t="shared" si="223"/>
        <v>42787.862430555557</v>
      </c>
      <c r="T2706" s="9">
        <f t="shared" si="224"/>
        <v>42830.820763888885</v>
      </c>
      <c r="U2706">
        <f t="shared" si="225"/>
        <v>2017</v>
      </c>
    </row>
    <row r="2707" spans="1:21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21"/>
        <v>11</v>
      </c>
      <c r="P2707">
        <f t="shared" si="222"/>
        <v>217.375</v>
      </c>
      <c r="Q2707" s="12" t="s">
        <v>8315</v>
      </c>
      <c r="R2707" t="s">
        <v>8355</v>
      </c>
      <c r="S2707" s="10">
        <f t="shared" si="223"/>
        <v>42773.916180555556</v>
      </c>
      <c r="T2707" s="9">
        <f t="shared" si="224"/>
        <v>42818.874513888892</v>
      </c>
      <c r="U2707">
        <f t="shared" si="225"/>
        <v>2017</v>
      </c>
    </row>
    <row r="2708" spans="1:21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21"/>
        <v>112</v>
      </c>
      <c r="P2708">
        <f t="shared" si="222"/>
        <v>149.44489999999999</v>
      </c>
      <c r="Q2708" s="12" t="s">
        <v>8315</v>
      </c>
      <c r="R2708" t="s">
        <v>8355</v>
      </c>
      <c r="S2708" s="10">
        <f t="shared" si="223"/>
        <v>41899.294942129629</v>
      </c>
      <c r="T2708" s="9">
        <f t="shared" si="224"/>
        <v>41928.290972222225</v>
      </c>
      <c r="U2708">
        <f t="shared" si="225"/>
        <v>2014</v>
      </c>
    </row>
    <row r="2709" spans="1:21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21"/>
        <v>351</v>
      </c>
      <c r="P2709">
        <f t="shared" si="222"/>
        <v>71.237499999999997</v>
      </c>
      <c r="Q2709" s="12" t="s">
        <v>8315</v>
      </c>
      <c r="R2709" t="s">
        <v>8355</v>
      </c>
      <c r="S2709" s="10">
        <f t="shared" si="223"/>
        <v>41391.782905092594</v>
      </c>
      <c r="T2709" s="9">
        <f t="shared" si="224"/>
        <v>41421.290972222225</v>
      </c>
      <c r="U2709">
        <f t="shared" si="225"/>
        <v>2013</v>
      </c>
    </row>
    <row r="2710" spans="1:21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21"/>
        <v>233</v>
      </c>
      <c r="P2710">
        <f t="shared" si="222"/>
        <v>44.464300000000001</v>
      </c>
      <c r="Q2710" s="12" t="s">
        <v>8315</v>
      </c>
      <c r="R2710" t="s">
        <v>8355</v>
      </c>
      <c r="S2710" s="10">
        <f t="shared" si="223"/>
        <v>42512.698217592595</v>
      </c>
      <c r="T2710" s="9">
        <f t="shared" si="224"/>
        <v>42572.698217592595</v>
      </c>
      <c r="U2710">
        <f t="shared" si="225"/>
        <v>2016</v>
      </c>
    </row>
    <row r="2711" spans="1:21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21"/>
        <v>102</v>
      </c>
      <c r="P2711">
        <f t="shared" si="222"/>
        <v>164.94479999999999</v>
      </c>
      <c r="Q2711" s="12" t="s">
        <v>8315</v>
      </c>
      <c r="R2711" t="s">
        <v>8355</v>
      </c>
      <c r="S2711" s="10">
        <f t="shared" si="223"/>
        <v>42612.149780092594</v>
      </c>
      <c r="T2711" s="9">
        <f t="shared" si="224"/>
        <v>42647.165972222225</v>
      </c>
      <c r="U2711">
        <f t="shared" si="225"/>
        <v>2016</v>
      </c>
    </row>
    <row r="2712" spans="1:21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21"/>
        <v>154</v>
      </c>
      <c r="P2712">
        <f t="shared" si="222"/>
        <v>84.871499999999997</v>
      </c>
      <c r="Q2712" s="12" t="s">
        <v>8315</v>
      </c>
      <c r="R2712" t="s">
        <v>8355</v>
      </c>
      <c r="S2712" s="10">
        <f t="shared" si="223"/>
        <v>41828.229490740741</v>
      </c>
      <c r="T2712" s="9">
        <f t="shared" si="224"/>
        <v>41860.083333333336</v>
      </c>
      <c r="U2712">
        <f t="shared" si="225"/>
        <v>2014</v>
      </c>
    </row>
    <row r="2713" spans="1:21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21"/>
        <v>101</v>
      </c>
      <c r="P2713">
        <f t="shared" si="222"/>
        <v>53.9452</v>
      </c>
      <c r="Q2713" s="12" t="s">
        <v>8315</v>
      </c>
      <c r="R2713" t="s">
        <v>8355</v>
      </c>
      <c r="S2713" s="10">
        <f t="shared" si="223"/>
        <v>41780.745254629634</v>
      </c>
      <c r="T2713" s="9">
        <f t="shared" si="224"/>
        <v>41810.917361111111</v>
      </c>
      <c r="U2713">
        <f t="shared" si="225"/>
        <v>2014</v>
      </c>
    </row>
    <row r="2714" spans="1:21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21"/>
        <v>131</v>
      </c>
      <c r="P2714">
        <f t="shared" si="222"/>
        <v>50.531500000000001</v>
      </c>
      <c r="Q2714" s="12" t="s">
        <v>8315</v>
      </c>
      <c r="R2714" t="s">
        <v>8355</v>
      </c>
      <c r="S2714" s="10">
        <f t="shared" si="223"/>
        <v>41432.062037037038</v>
      </c>
      <c r="T2714" s="9">
        <f t="shared" si="224"/>
        <v>41468.75</v>
      </c>
      <c r="U2714">
        <f t="shared" si="225"/>
        <v>2013</v>
      </c>
    </row>
    <row r="2715" spans="1:21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21"/>
        <v>102</v>
      </c>
      <c r="P2715">
        <f t="shared" si="222"/>
        <v>108.0014</v>
      </c>
      <c r="Q2715" s="12" t="s">
        <v>8315</v>
      </c>
      <c r="R2715" t="s">
        <v>8355</v>
      </c>
      <c r="S2715" s="10">
        <f t="shared" si="223"/>
        <v>42322.653749999998</v>
      </c>
      <c r="T2715" s="9">
        <f t="shared" si="224"/>
        <v>42362.653749999998</v>
      </c>
      <c r="U2715">
        <f t="shared" si="225"/>
        <v>2015</v>
      </c>
    </row>
    <row r="2716" spans="1:21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21"/>
        <v>116</v>
      </c>
      <c r="P2716">
        <f t="shared" si="222"/>
        <v>95.373800000000003</v>
      </c>
      <c r="Q2716" s="12" t="s">
        <v>8315</v>
      </c>
      <c r="R2716" t="s">
        <v>8355</v>
      </c>
      <c r="S2716" s="10">
        <f t="shared" si="223"/>
        <v>42629.655046296291</v>
      </c>
      <c r="T2716" s="9">
        <f t="shared" si="224"/>
        <v>42657.958333333328</v>
      </c>
      <c r="U2716">
        <f t="shared" si="225"/>
        <v>2016</v>
      </c>
    </row>
    <row r="2717" spans="1:21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21"/>
        <v>265</v>
      </c>
      <c r="P2717">
        <f t="shared" si="222"/>
        <v>57.631</v>
      </c>
      <c r="Q2717" s="12" t="s">
        <v>8315</v>
      </c>
      <c r="R2717" t="s">
        <v>8355</v>
      </c>
      <c r="S2717" s="10">
        <f t="shared" si="223"/>
        <v>42387.398472222223</v>
      </c>
      <c r="T2717" s="9">
        <f t="shared" si="224"/>
        <v>42421.398472222223</v>
      </c>
      <c r="U2717">
        <f t="shared" si="225"/>
        <v>2016</v>
      </c>
    </row>
    <row r="2718" spans="1:21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21"/>
        <v>120</v>
      </c>
      <c r="P2718">
        <f t="shared" si="222"/>
        <v>64.160499999999999</v>
      </c>
      <c r="Q2718" s="12" t="s">
        <v>8315</v>
      </c>
      <c r="R2718" t="s">
        <v>8355</v>
      </c>
      <c r="S2718" s="10">
        <f t="shared" si="223"/>
        <v>42255.333252314813</v>
      </c>
      <c r="T2718" s="9">
        <f t="shared" si="224"/>
        <v>42285.333252314813</v>
      </c>
      <c r="U2718">
        <f t="shared" si="225"/>
        <v>2015</v>
      </c>
    </row>
    <row r="2719" spans="1:21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21"/>
        <v>120</v>
      </c>
      <c r="P2719">
        <f t="shared" si="222"/>
        <v>92.387699999999995</v>
      </c>
      <c r="Q2719" s="12" t="s">
        <v>8315</v>
      </c>
      <c r="R2719" t="s">
        <v>8355</v>
      </c>
      <c r="S2719" s="10">
        <f t="shared" si="223"/>
        <v>41934.914918981485</v>
      </c>
      <c r="T2719" s="9">
        <f t="shared" si="224"/>
        <v>41979.956585648149</v>
      </c>
      <c r="U2719">
        <f t="shared" si="225"/>
        <v>2014</v>
      </c>
    </row>
    <row r="2720" spans="1:21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21"/>
        <v>104</v>
      </c>
      <c r="P2720">
        <f t="shared" si="222"/>
        <v>125.97969999999999</v>
      </c>
      <c r="Q2720" s="12" t="s">
        <v>8315</v>
      </c>
      <c r="R2720" t="s">
        <v>8355</v>
      </c>
      <c r="S2720" s="10">
        <f t="shared" si="223"/>
        <v>42465.596585648149</v>
      </c>
      <c r="T2720" s="9">
        <f t="shared" si="224"/>
        <v>42493.958333333328</v>
      </c>
      <c r="U2720">
        <f t="shared" si="225"/>
        <v>2016</v>
      </c>
    </row>
    <row r="2721" spans="1:21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21"/>
        <v>109</v>
      </c>
      <c r="P2721">
        <f t="shared" si="222"/>
        <v>94.637699999999995</v>
      </c>
      <c r="Q2721" s="12" t="s">
        <v>8315</v>
      </c>
      <c r="R2721" t="s">
        <v>8355</v>
      </c>
      <c r="S2721" s="10">
        <f t="shared" si="223"/>
        <v>42418.031180555554</v>
      </c>
      <c r="T2721" s="9">
        <f t="shared" si="224"/>
        <v>42477.989513888882</v>
      </c>
      <c r="U2721">
        <f t="shared" si="225"/>
        <v>2016</v>
      </c>
    </row>
    <row r="2722" spans="1:21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21"/>
        <v>118</v>
      </c>
      <c r="P2722">
        <f t="shared" si="222"/>
        <v>170.6994</v>
      </c>
      <c r="Q2722" s="12" t="s">
        <v>8315</v>
      </c>
      <c r="R2722" t="s">
        <v>8355</v>
      </c>
      <c r="S2722" s="10">
        <f t="shared" si="223"/>
        <v>42655.465891203698</v>
      </c>
      <c r="T2722" s="9">
        <f t="shared" si="224"/>
        <v>42685.507557870369</v>
      </c>
      <c r="U2722">
        <f t="shared" si="225"/>
        <v>2016</v>
      </c>
    </row>
    <row r="2723" spans="1:21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21"/>
        <v>1462</v>
      </c>
      <c r="P2723">
        <f t="shared" si="222"/>
        <v>40.762099999999997</v>
      </c>
      <c r="Q2723" s="12" t="s">
        <v>8317</v>
      </c>
      <c r="R2723" t="s">
        <v>8347</v>
      </c>
      <c r="S2723" s="10">
        <f t="shared" si="223"/>
        <v>41493.543958333335</v>
      </c>
      <c r="T2723" s="9">
        <f t="shared" si="224"/>
        <v>41523.791666666664</v>
      </c>
      <c r="U2723">
        <f t="shared" si="225"/>
        <v>2013</v>
      </c>
    </row>
    <row r="2724" spans="1:21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21"/>
        <v>253</v>
      </c>
      <c r="P2724">
        <f t="shared" si="222"/>
        <v>68.254099999999994</v>
      </c>
      <c r="Q2724" s="12" t="s">
        <v>8317</v>
      </c>
      <c r="R2724" t="s">
        <v>8347</v>
      </c>
      <c r="S2724" s="10">
        <f t="shared" si="223"/>
        <v>42704.857094907406</v>
      </c>
      <c r="T2724" s="9">
        <f t="shared" si="224"/>
        <v>42764.857094907406</v>
      </c>
      <c r="U2724">
        <f t="shared" si="225"/>
        <v>2016</v>
      </c>
    </row>
    <row r="2725" spans="1:21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21"/>
        <v>140</v>
      </c>
      <c r="P2725">
        <f t="shared" si="222"/>
        <v>95.488600000000005</v>
      </c>
      <c r="Q2725" s="12" t="s">
        <v>8317</v>
      </c>
      <c r="R2725" t="s">
        <v>8347</v>
      </c>
      <c r="S2725" s="10">
        <f t="shared" si="223"/>
        <v>41944.83898148148</v>
      </c>
      <c r="T2725" s="9">
        <f t="shared" si="224"/>
        <v>42004.880648148144</v>
      </c>
      <c r="U2725">
        <f t="shared" si="225"/>
        <v>2014</v>
      </c>
    </row>
    <row r="2726" spans="1:21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21"/>
        <v>297</v>
      </c>
      <c r="P2726">
        <f t="shared" si="222"/>
        <v>7.1902999999999997</v>
      </c>
      <c r="Q2726" s="12" t="s">
        <v>8317</v>
      </c>
      <c r="R2726" t="s">
        <v>8347</v>
      </c>
      <c r="S2726" s="10">
        <f t="shared" si="223"/>
        <v>42199.32707175926</v>
      </c>
      <c r="T2726" s="9">
        <f t="shared" si="224"/>
        <v>42231.32707175926</v>
      </c>
      <c r="U2726">
        <f t="shared" si="225"/>
        <v>2015</v>
      </c>
    </row>
    <row r="2727" spans="1:21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21"/>
        <v>145</v>
      </c>
      <c r="P2727">
        <f t="shared" si="222"/>
        <v>511.6549</v>
      </c>
      <c r="Q2727" s="12" t="s">
        <v>8317</v>
      </c>
      <c r="R2727" t="s">
        <v>8347</v>
      </c>
      <c r="S2727" s="10">
        <f t="shared" si="223"/>
        <v>42745.744618055556</v>
      </c>
      <c r="T2727" s="9">
        <f t="shared" si="224"/>
        <v>42795.744618055556</v>
      </c>
      <c r="U2727">
        <f t="shared" si="225"/>
        <v>2017</v>
      </c>
    </row>
    <row r="2728" spans="1:21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21"/>
        <v>106</v>
      </c>
      <c r="P2728">
        <f t="shared" si="222"/>
        <v>261.745</v>
      </c>
      <c r="Q2728" s="12" t="s">
        <v>8317</v>
      </c>
      <c r="R2728" t="s">
        <v>8347</v>
      </c>
      <c r="S2728" s="10">
        <f t="shared" si="223"/>
        <v>42452.579988425925</v>
      </c>
      <c r="T2728" s="9">
        <f t="shared" si="224"/>
        <v>42482.579988425925</v>
      </c>
      <c r="U2728">
        <f t="shared" si="225"/>
        <v>2016</v>
      </c>
    </row>
    <row r="2729" spans="1:21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21"/>
        <v>493</v>
      </c>
      <c r="P2729">
        <f t="shared" si="222"/>
        <v>69.760999999999996</v>
      </c>
      <c r="Q2729" s="12" t="s">
        <v>8317</v>
      </c>
      <c r="R2729" t="s">
        <v>8347</v>
      </c>
      <c r="S2729" s="10">
        <f t="shared" si="223"/>
        <v>42198.676655092597</v>
      </c>
      <c r="T2729" s="9">
        <f t="shared" si="224"/>
        <v>42223.676655092597</v>
      </c>
      <c r="U2729">
        <f t="shared" si="225"/>
        <v>2015</v>
      </c>
    </row>
    <row r="2730" spans="1:21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21"/>
        <v>202</v>
      </c>
      <c r="P2730">
        <f t="shared" si="222"/>
        <v>77.229600000000005</v>
      </c>
      <c r="Q2730" s="12" t="s">
        <v>8317</v>
      </c>
      <c r="R2730" t="s">
        <v>8347</v>
      </c>
      <c r="S2730" s="10">
        <f t="shared" si="223"/>
        <v>42333.59993055556</v>
      </c>
      <c r="T2730" s="9">
        <f t="shared" si="224"/>
        <v>42368.59993055556</v>
      </c>
      <c r="U2730">
        <f t="shared" si="225"/>
        <v>2015</v>
      </c>
    </row>
    <row r="2731" spans="1:21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21"/>
        <v>104</v>
      </c>
      <c r="P2731">
        <f t="shared" si="222"/>
        <v>340.5652</v>
      </c>
      <c r="Q2731" s="12" t="s">
        <v>8317</v>
      </c>
      <c r="R2731" t="s">
        <v>8347</v>
      </c>
      <c r="S2731" s="10">
        <f t="shared" si="223"/>
        <v>42095.240706018521</v>
      </c>
      <c r="T2731" s="9">
        <f t="shared" si="224"/>
        <v>42125.240706018521</v>
      </c>
      <c r="U2731">
        <f t="shared" si="225"/>
        <v>2015</v>
      </c>
    </row>
    <row r="2732" spans="1:21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21"/>
        <v>170</v>
      </c>
      <c r="P2732">
        <f t="shared" si="222"/>
        <v>67.417900000000003</v>
      </c>
      <c r="Q2732" s="12" t="s">
        <v>8317</v>
      </c>
      <c r="R2732" t="s">
        <v>8347</v>
      </c>
      <c r="S2732" s="10">
        <f t="shared" si="223"/>
        <v>41351.541377314818</v>
      </c>
      <c r="T2732" s="9">
        <f t="shared" si="224"/>
        <v>41386.541377314818</v>
      </c>
      <c r="U2732">
        <f t="shared" si="225"/>
        <v>2013</v>
      </c>
    </row>
    <row r="2733" spans="1:21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21"/>
        <v>104</v>
      </c>
      <c r="P2733">
        <f t="shared" si="222"/>
        <v>845.70270000000005</v>
      </c>
      <c r="Q2733" s="12" t="s">
        <v>8317</v>
      </c>
      <c r="R2733" t="s">
        <v>8347</v>
      </c>
      <c r="S2733" s="10">
        <f t="shared" si="223"/>
        <v>41872.525717592594</v>
      </c>
      <c r="T2733" s="9">
        <f t="shared" si="224"/>
        <v>41930.166666666664</v>
      </c>
      <c r="U2733">
        <f t="shared" si="225"/>
        <v>2014</v>
      </c>
    </row>
    <row r="2734" spans="1:21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21"/>
        <v>118</v>
      </c>
      <c r="P2734">
        <f t="shared" si="222"/>
        <v>97.191800000000001</v>
      </c>
      <c r="Q2734" s="12" t="s">
        <v>8317</v>
      </c>
      <c r="R2734" t="s">
        <v>8347</v>
      </c>
      <c r="S2734" s="10">
        <f t="shared" si="223"/>
        <v>41389.808194444442</v>
      </c>
      <c r="T2734" s="9">
        <f t="shared" si="224"/>
        <v>41422</v>
      </c>
      <c r="U2734">
        <f t="shared" si="225"/>
        <v>2013</v>
      </c>
    </row>
    <row r="2735" spans="1:21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21"/>
        <v>108</v>
      </c>
      <c r="P2735">
        <f t="shared" si="222"/>
        <v>451.84030000000001</v>
      </c>
      <c r="Q2735" s="12" t="s">
        <v>8317</v>
      </c>
      <c r="R2735" t="s">
        <v>8347</v>
      </c>
      <c r="S2735" s="10">
        <f t="shared" si="223"/>
        <v>42044.272847222222</v>
      </c>
      <c r="T2735" s="9">
        <f t="shared" si="224"/>
        <v>42104.231180555551</v>
      </c>
      <c r="U2735">
        <f t="shared" si="225"/>
        <v>2015</v>
      </c>
    </row>
    <row r="2736" spans="1:21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21"/>
        <v>2260300</v>
      </c>
      <c r="P2736">
        <f t="shared" si="222"/>
        <v>138.6687</v>
      </c>
      <c r="Q2736" s="12" t="s">
        <v>8317</v>
      </c>
      <c r="R2736" t="s">
        <v>8347</v>
      </c>
      <c r="S2736" s="10">
        <f t="shared" si="223"/>
        <v>42626.668888888889</v>
      </c>
      <c r="T2736" s="9">
        <f t="shared" si="224"/>
        <v>42656.915972222225</v>
      </c>
      <c r="U2736">
        <f t="shared" si="225"/>
        <v>2016</v>
      </c>
    </row>
    <row r="2737" spans="1:21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21"/>
        <v>978</v>
      </c>
      <c r="P2737">
        <f t="shared" si="222"/>
        <v>21.6401</v>
      </c>
      <c r="Q2737" s="12" t="s">
        <v>8317</v>
      </c>
      <c r="R2737" t="s">
        <v>8347</v>
      </c>
      <c r="S2737" s="10">
        <f t="shared" si="223"/>
        <v>41316.120949074073</v>
      </c>
      <c r="T2737" s="9">
        <f t="shared" si="224"/>
        <v>41346.833333333336</v>
      </c>
      <c r="U2737">
        <f t="shared" si="225"/>
        <v>2013</v>
      </c>
    </row>
    <row r="2738" spans="1:21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21"/>
        <v>123</v>
      </c>
      <c r="P2738">
        <f t="shared" si="222"/>
        <v>169.5172</v>
      </c>
      <c r="Q2738" s="12" t="s">
        <v>8317</v>
      </c>
      <c r="R2738" t="s">
        <v>8347</v>
      </c>
      <c r="S2738" s="10">
        <f t="shared" si="223"/>
        <v>41722.666354166664</v>
      </c>
      <c r="T2738" s="9">
        <f t="shared" si="224"/>
        <v>41752.666354166664</v>
      </c>
      <c r="U2738">
        <f t="shared" si="225"/>
        <v>2014</v>
      </c>
    </row>
    <row r="2739" spans="1:21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21"/>
        <v>246</v>
      </c>
      <c r="P2739">
        <f t="shared" si="222"/>
        <v>161.88210000000001</v>
      </c>
      <c r="Q2739" s="12" t="s">
        <v>8317</v>
      </c>
      <c r="R2739" t="s">
        <v>8347</v>
      </c>
      <c r="S2739" s="10">
        <f t="shared" si="223"/>
        <v>41611.917673611111</v>
      </c>
      <c r="T2739" s="9">
        <f t="shared" si="224"/>
        <v>41654.791666666664</v>
      </c>
      <c r="U2739">
        <f t="shared" si="225"/>
        <v>2013</v>
      </c>
    </row>
    <row r="2740" spans="1:21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21"/>
        <v>148</v>
      </c>
      <c r="P2740">
        <f t="shared" si="222"/>
        <v>493.13330000000002</v>
      </c>
      <c r="Q2740" s="12" t="s">
        <v>8317</v>
      </c>
      <c r="R2740" t="s">
        <v>8347</v>
      </c>
      <c r="S2740" s="10">
        <f t="shared" si="223"/>
        <v>42620.143564814818</v>
      </c>
      <c r="T2740" s="9">
        <f t="shared" si="224"/>
        <v>42680.143564814818</v>
      </c>
      <c r="U2740">
        <f t="shared" si="225"/>
        <v>2016</v>
      </c>
    </row>
    <row r="2741" spans="1:21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21"/>
        <v>384</v>
      </c>
      <c r="P2741">
        <f t="shared" si="222"/>
        <v>22.1204</v>
      </c>
      <c r="Q2741" s="12" t="s">
        <v>8317</v>
      </c>
      <c r="R2741" t="s">
        <v>8347</v>
      </c>
      <c r="S2741" s="10">
        <f t="shared" si="223"/>
        <v>41719.887928240743</v>
      </c>
      <c r="T2741" s="9">
        <f t="shared" si="224"/>
        <v>41764.887928240743</v>
      </c>
      <c r="U2741">
        <f t="shared" si="225"/>
        <v>2014</v>
      </c>
    </row>
    <row r="2742" spans="1:21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21"/>
        <v>103</v>
      </c>
      <c r="P2742">
        <f t="shared" si="222"/>
        <v>18.235299999999999</v>
      </c>
      <c r="Q2742" s="12" t="s">
        <v>8317</v>
      </c>
      <c r="R2742" t="s">
        <v>8347</v>
      </c>
      <c r="S2742" s="10">
        <f t="shared" si="223"/>
        <v>42045.031851851847</v>
      </c>
      <c r="T2742" s="9">
        <f t="shared" si="224"/>
        <v>42074.99018518519</v>
      </c>
      <c r="U2742">
        <f t="shared" si="225"/>
        <v>2015</v>
      </c>
    </row>
    <row r="2743" spans="1:21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21"/>
        <v>0</v>
      </c>
      <c r="P2743">
        <f t="shared" si="222"/>
        <v>8.75</v>
      </c>
      <c r="Q2743" s="12" t="s">
        <v>8320</v>
      </c>
      <c r="R2743" t="s">
        <v>8356</v>
      </c>
      <c r="S2743" s="10">
        <f t="shared" si="223"/>
        <v>41911.657430555555</v>
      </c>
      <c r="T2743" s="9">
        <f t="shared" si="224"/>
        <v>41932.088194444441</v>
      </c>
      <c r="U2743">
        <f t="shared" si="225"/>
        <v>2014</v>
      </c>
    </row>
    <row r="2744" spans="1:21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21"/>
        <v>29</v>
      </c>
      <c r="P2744">
        <f t="shared" si="222"/>
        <v>40.6111</v>
      </c>
      <c r="Q2744" s="12" t="s">
        <v>8320</v>
      </c>
      <c r="R2744" t="s">
        <v>8356</v>
      </c>
      <c r="S2744" s="10">
        <f t="shared" si="223"/>
        <v>41030.719756944447</v>
      </c>
      <c r="T2744" s="9">
        <f t="shared" si="224"/>
        <v>41044.719756944447</v>
      </c>
      <c r="U2744">
        <f t="shared" si="225"/>
        <v>2012</v>
      </c>
    </row>
    <row r="2745" spans="1:21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21"/>
        <v>0</v>
      </c>
      <c r="P2745" t="str">
        <f t="shared" si="222"/>
        <v>no backers</v>
      </c>
      <c r="Q2745" s="12" t="s">
        <v>8320</v>
      </c>
      <c r="R2745" t="s">
        <v>8356</v>
      </c>
      <c r="S2745" s="10">
        <f t="shared" si="223"/>
        <v>42632.328784722224</v>
      </c>
      <c r="T2745" s="9">
        <f t="shared" si="224"/>
        <v>42662.328784722224</v>
      </c>
      <c r="U2745">
        <f t="shared" si="225"/>
        <v>2016</v>
      </c>
    </row>
    <row r="2746" spans="1:21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21"/>
        <v>5</v>
      </c>
      <c r="P2746">
        <f t="shared" si="222"/>
        <v>37.954500000000003</v>
      </c>
      <c r="Q2746" s="12" t="s">
        <v>8320</v>
      </c>
      <c r="R2746" t="s">
        <v>8356</v>
      </c>
      <c r="S2746" s="10">
        <f t="shared" si="223"/>
        <v>40938.062476851854</v>
      </c>
      <c r="T2746" s="9">
        <f t="shared" si="224"/>
        <v>40968.062476851854</v>
      </c>
      <c r="U2746">
        <f t="shared" si="225"/>
        <v>2012</v>
      </c>
    </row>
    <row r="2747" spans="1:21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21"/>
        <v>22</v>
      </c>
      <c r="P2747">
        <f t="shared" si="222"/>
        <v>35.734699999999997</v>
      </c>
      <c r="Q2747" s="12" t="s">
        <v>8320</v>
      </c>
      <c r="R2747" t="s">
        <v>8356</v>
      </c>
      <c r="S2747" s="10">
        <f t="shared" si="223"/>
        <v>41044.988055555557</v>
      </c>
      <c r="T2747" s="9">
        <f t="shared" si="224"/>
        <v>41104.988055555557</v>
      </c>
      <c r="U2747">
        <f t="shared" si="225"/>
        <v>2012</v>
      </c>
    </row>
    <row r="2748" spans="1:21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21"/>
        <v>27</v>
      </c>
      <c r="P2748">
        <f t="shared" si="222"/>
        <v>42.157899999999998</v>
      </c>
      <c r="Q2748" s="12" t="s">
        <v>8320</v>
      </c>
      <c r="R2748" t="s">
        <v>8356</v>
      </c>
      <c r="S2748" s="10">
        <f t="shared" si="223"/>
        <v>41850.781377314815</v>
      </c>
      <c r="T2748" s="9">
        <f t="shared" si="224"/>
        <v>41880.781377314815</v>
      </c>
      <c r="U2748">
        <f t="shared" si="225"/>
        <v>2014</v>
      </c>
    </row>
    <row r="2749" spans="1:21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21"/>
        <v>28</v>
      </c>
      <c r="P2749">
        <f t="shared" si="222"/>
        <v>35</v>
      </c>
      <c r="Q2749" s="12" t="s">
        <v>8320</v>
      </c>
      <c r="R2749" t="s">
        <v>8356</v>
      </c>
      <c r="S2749" s="10">
        <f t="shared" si="223"/>
        <v>41044.64811342593</v>
      </c>
      <c r="T2749" s="9">
        <f t="shared" si="224"/>
        <v>41076.131944444445</v>
      </c>
      <c r="U2749">
        <f t="shared" si="225"/>
        <v>2012</v>
      </c>
    </row>
    <row r="2750" spans="1:21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21"/>
        <v>1</v>
      </c>
      <c r="P2750">
        <f t="shared" si="222"/>
        <v>13.25</v>
      </c>
      <c r="Q2750" s="12" t="s">
        <v>8320</v>
      </c>
      <c r="R2750" t="s">
        <v>8356</v>
      </c>
      <c r="S2750" s="10">
        <f t="shared" si="223"/>
        <v>42585.7106712963</v>
      </c>
      <c r="T2750" s="9">
        <f t="shared" si="224"/>
        <v>42615.7106712963</v>
      </c>
      <c r="U2750">
        <f t="shared" si="225"/>
        <v>2016</v>
      </c>
    </row>
    <row r="2751" spans="1:21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21"/>
        <v>1</v>
      </c>
      <c r="P2751">
        <f t="shared" si="222"/>
        <v>55</v>
      </c>
      <c r="Q2751" s="12" t="s">
        <v>8320</v>
      </c>
      <c r="R2751" t="s">
        <v>8356</v>
      </c>
      <c r="S2751" s="10">
        <f t="shared" si="223"/>
        <v>42068.799039351856</v>
      </c>
      <c r="T2751" s="9">
        <f t="shared" si="224"/>
        <v>42098.757372685184</v>
      </c>
      <c r="U2751">
        <f t="shared" si="225"/>
        <v>2015</v>
      </c>
    </row>
    <row r="2752" spans="1:21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21"/>
        <v>0</v>
      </c>
      <c r="P2752" t="str">
        <f t="shared" si="222"/>
        <v>no backers</v>
      </c>
      <c r="Q2752" s="12" t="s">
        <v>8320</v>
      </c>
      <c r="R2752" t="s">
        <v>8356</v>
      </c>
      <c r="S2752" s="10">
        <f t="shared" si="223"/>
        <v>41078.899826388886</v>
      </c>
      <c r="T2752" s="9">
        <f t="shared" si="224"/>
        <v>41090.833333333336</v>
      </c>
      <c r="U2752">
        <f t="shared" si="225"/>
        <v>2012</v>
      </c>
    </row>
    <row r="2753" spans="1:21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21"/>
        <v>0</v>
      </c>
      <c r="P2753" t="str">
        <f t="shared" si="222"/>
        <v>no backers</v>
      </c>
      <c r="Q2753" s="12" t="s">
        <v>8320</v>
      </c>
      <c r="R2753" t="s">
        <v>8356</v>
      </c>
      <c r="S2753" s="10">
        <f t="shared" si="223"/>
        <v>41747.887060185189</v>
      </c>
      <c r="T2753" s="9">
        <f t="shared" si="224"/>
        <v>41807.887060185189</v>
      </c>
      <c r="U2753">
        <f t="shared" si="225"/>
        <v>2014</v>
      </c>
    </row>
    <row r="2754" spans="1:21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21"/>
        <v>11</v>
      </c>
      <c r="P2754">
        <f t="shared" si="222"/>
        <v>39.285699999999999</v>
      </c>
      <c r="Q2754" s="12" t="s">
        <v>8320</v>
      </c>
      <c r="R2754" t="s">
        <v>8356</v>
      </c>
      <c r="S2754" s="10">
        <f t="shared" si="223"/>
        <v>40855.765092592592</v>
      </c>
      <c r="T2754" s="9">
        <f t="shared" si="224"/>
        <v>40895.765092592592</v>
      </c>
      <c r="U2754">
        <f t="shared" si="225"/>
        <v>2011</v>
      </c>
    </row>
    <row r="2755" spans="1:21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26">ROUND(E2755/D2755*100,0)</f>
        <v>19</v>
      </c>
      <c r="P2755">
        <f t="shared" ref="P2755:P2818" si="227">IFERROR(ROUND(E2755/L2755,4),"no backers")</f>
        <v>47.5</v>
      </c>
      <c r="Q2755" s="12" t="s">
        <v>8320</v>
      </c>
      <c r="R2755" t="s">
        <v>8356</v>
      </c>
      <c r="S2755" s="10">
        <f t="shared" ref="S2755:S2818" si="228">(((J2755/60)/60)/24)+DATE(1970,1,1)</f>
        <v>41117.900729166664</v>
      </c>
      <c r="T2755" s="9">
        <f t="shared" ref="T2755:T2818" si="229">(((I2755/60)/60)/24)+DATE(1970,1,1)</f>
        <v>41147.900729166664</v>
      </c>
      <c r="U2755">
        <f t="shared" ref="U2755:U2818" si="230">YEAR(S2755)</f>
        <v>2012</v>
      </c>
    </row>
    <row r="2756" spans="1:21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26"/>
        <v>0</v>
      </c>
      <c r="P2756" t="str">
        <f t="shared" si="227"/>
        <v>no backers</v>
      </c>
      <c r="Q2756" s="12" t="s">
        <v>8320</v>
      </c>
      <c r="R2756" t="s">
        <v>8356</v>
      </c>
      <c r="S2756" s="10">
        <f t="shared" si="228"/>
        <v>41863.636006944449</v>
      </c>
      <c r="T2756" s="9">
        <f t="shared" si="229"/>
        <v>41893.636006944449</v>
      </c>
      <c r="U2756">
        <f t="shared" si="230"/>
        <v>2014</v>
      </c>
    </row>
    <row r="2757" spans="1:21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26"/>
        <v>52</v>
      </c>
      <c r="P2757">
        <f t="shared" si="227"/>
        <v>17.333300000000001</v>
      </c>
      <c r="Q2757" s="12" t="s">
        <v>8320</v>
      </c>
      <c r="R2757" t="s">
        <v>8356</v>
      </c>
      <c r="S2757" s="10">
        <f t="shared" si="228"/>
        <v>42072.790821759263</v>
      </c>
      <c r="T2757" s="9">
        <f t="shared" si="229"/>
        <v>42102.790821759263</v>
      </c>
      <c r="U2757">
        <f t="shared" si="230"/>
        <v>2015</v>
      </c>
    </row>
    <row r="2758" spans="1:21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26"/>
        <v>10</v>
      </c>
      <c r="P2758">
        <f t="shared" si="227"/>
        <v>31.7576</v>
      </c>
      <c r="Q2758" s="12" t="s">
        <v>8320</v>
      </c>
      <c r="R2758" t="s">
        <v>8356</v>
      </c>
      <c r="S2758" s="10">
        <f t="shared" si="228"/>
        <v>41620.90047453704</v>
      </c>
      <c r="T2758" s="9">
        <f t="shared" si="229"/>
        <v>41650.90047453704</v>
      </c>
      <c r="U2758">
        <f t="shared" si="230"/>
        <v>2013</v>
      </c>
    </row>
    <row r="2759" spans="1:21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26"/>
        <v>1</v>
      </c>
      <c r="P2759">
        <f t="shared" si="227"/>
        <v>5</v>
      </c>
      <c r="Q2759" s="12" t="s">
        <v>8320</v>
      </c>
      <c r="R2759" t="s">
        <v>8356</v>
      </c>
      <c r="S2759" s="10">
        <f t="shared" si="228"/>
        <v>42573.65662037037</v>
      </c>
      <c r="T2759" s="9">
        <f t="shared" si="229"/>
        <v>42588.65662037037</v>
      </c>
      <c r="U2759">
        <f t="shared" si="230"/>
        <v>2016</v>
      </c>
    </row>
    <row r="2760" spans="1:21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26"/>
        <v>12</v>
      </c>
      <c r="P2760">
        <f t="shared" si="227"/>
        <v>39</v>
      </c>
      <c r="Q2760" s="12" t="s">
        <v>8320</v>
      </c>
      <c r="R2760" t="s">
        <v>8356</v>
      </c>
      <c r="S2760" s="10">
        <f t="shared" si="228"/>
        <v>42639.441932870366</v>
      </c>
      <c r="T2760" s="9">
        <f t="shared" si="229"/>
        <v>42653.441932870366</v>
      </c>
      <c r="U2760">
        <f t="shared" si="230"/>
        <v>2016</v>
      </c>
    </row>
    <row r="2761" spans="1:21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26"/>
        <v>11</v>
      </c>
      <c r="P2761">
        <f t="shared" si="227"/>
        <v>52.5</v>
      </c>
      <c r="Q2761" s="12" t="s">
        <v>8320</v>
      </c>
      <c r="R2761" t="s">
        <v>8356</v>
      </c>
      <c r="S2761" s="10">
        <f t="shared" si="228"/>
        <v>42524.36650462963</v>
      </c>
      <c r="T2761" s="9">
        <f t="shared" si="229"/>
        <v>42567.36650462963</v>
      </c>
      <c r="U2761">
        <f t="shared" si="230"/>
        <v>2016</v>
      </c>
    </row>
    <row r="2762" spans="1:21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26"/>
        <v>0</v>
      </c>
      <c r="P2762" t="str">
        <f t="shared" si="227"/>
        <v>no backers</v>
      </c>
      <c r="Q2762" s="12" t="s">
        <v>8320</v>
      </c>
      <c r="R2762" t="s">
        <v>8356</v>
      </c>
      <c r="S2762" s="10">
        <f t="shared" si="228"/>
        <v>41415.461319444446</v>
      </c>
      <c r="T2762" s="9">
        <f t="shared" si="229"/>
        <v>41445.461319444446</v>
      </c>
      <c r="U2762">
        <f t="shared" si="230"/>
        <v>2013</v>
      </c>
    </row>
    <row r="2763" spans="1:21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26"/>
        <v>1</v>
      </c>
      <c r="P2763">
        <f t="shared" si="227"/>
        <v>9</v>
      </c>
      <c r="Q2763" s="12" t="s">
        <v>8320</v>
      </c>
      <c r="R2763" t="s">
        <v>8356</v>
      </c>
      <c r="S2763" s="10">
        <f t="shared" si="228"/>
        <v>41247.063576388886</v>
      </c>
      <c r="T2763" s="9">
        <f t="shared" si="229"/>
        <v>41277.063576388886</v>
      </c>
      <c r="U2763">
        <f t="shared" si="230"/>
        <v>2012</v>
      </c>
    </row>
    <row r="2764" spans="1:21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26"/>
        <v>1</v>
      </c>
      <c r="P2764">
        <f t="shared" si="227"/>
        <v>25</v>
      </c>
      <c r="Q2764" s="12" t="s">
        <v>8320</v>
      </c>
      <c r="R2764" t="s">
        <v>8356</v>
      </c>
      <c r="S2764" s="10">
        <f t="shared" si="228"/>
        <v>40927.036979166667</v>
      </c>
      <c r="T2764" s="9">
        <f t="shared" si="229"/>
        <v>40986.995312500003</v>
      </c>
      <c r="U2764">
        <f t="shared" si="230"/>
        <v>2012</v>
      </c>
    </row>
    <row r="2765" spans="1:21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26"/>
        <v>0</v>
      </c>
      <c r="P2765">
        <f t="shared" si="227"/>
        <v>30</v>
      </c>
      <c r="Q2765" s="12" t="s">
        <v>8320</v>
      </c>
      <c r="R2765" t="s">
        <v>8356</v>
      </c>
      <c r="S2765" s="10">
        <f t="shared" si="228"/>
        <v>41373.579675925925</v>
      </c>
      <c r="T2765" s="9">
        <f t="shared" si="229"/>
        <v>41418.579675925925</v>
      </c>
      <c r="U2765">
        <f t="shared" si="230"/>
        <v>2013</v>
      </c>
    </row>
    <row r="2766" spans="1:21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26"/>
        <v>1</v>
      </c>
      <c r="P2766">
        <f t="shared" si="227"/>
        <v>11.25</v>
      </c>
      <c r="Q2766" s="12" t="s">
        <v>8320</v>
      </c>
      <c r="R2766" t="s">
        <v>8356</v>
      </c>
      <c r="S2766" s="10">
        <f t="shared" si="228"/>
        <v>41030.292025462964</v>
      </c>
      <c r="T2766" s="9">
        <f t="shared" si="229"/>
        <v>41059.791666666664</v>
      </c>
      <c r="U2766">
        <f t="shared" si="230"/>
        <v>2012</v>
      </c>
    </row>
    <row r="2767" spans="1:21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26"/>
        <v>0</v>
      </c>
      <c r="P2767" t="str">
        <f t="shared" si="227"/>
        <v>no backers</v>
      </c>
      <c r="Q2767" s="12" t="s">
        <v>8320</v>
      </c>
      <c r="R2767" t="s">
        <v>8356</v>
      </c>
      <c r="S2767" s="10">
        <f t="shared" si="228"/>
        <v>41194.579027777778</v>
      </c>
      <c r="T2767" s="9">
        <f t="shared" si="229"/>
        <v>41210.579027777778</v>
      </c>
      <c r="U2767">
        <f t="shared" si="230"/>
        <v>2012</v>
      </c>
    </row>
    <row r="2768" spans="1:21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26"/>
        <v>2</v>
      </c>
      <c r="P2768">
        <f t="shared" si="227"/>
        <v>25</v>
      </c>
      <c r="Q2768" s="12" t="s">
        <v>8320</v>
      </c>
      <c r="R2768" t="s">
        <v>8356</v>
      </c>
      <c r="S2768" s="10">
        <f t="shared" si="228"/>
        <v>40736.668032407404</v>
      </c>
      <c r="T2768" s="9">
        <f t="shared" si="229"/>
        <v>40766.668032407404</v>
      </c>
      <c r="U2768">
        <f t="shared" si="230"/>
        <v>2011</v>
      </c>
    </row>
    <row r="2769" spans="1:22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26"/>
        <v>1</v>
      </c>
      <c r="P2769">
        <f t="shared" si="227"/>
        <v>11.333299999999999</v>
      </c>
      <c r="Q2769" s="12" t="s">
        <v>8320</v>
      </c>
      <c r="R2769" t="s">
        <v>8356</v>
      </c>
      <c r="S2769" s="10">
        <f t="shared" si="228"/>
        <v>42172.958912037036</v>
      </c>
      <c r="T2769" s="9">
        <f t="shared" si="229"/>
        <v>42232.958912037036</v>
      </c>
      <c r="U2769">
        <f t="shared" si="230"/>
        <v>2015</v>
      </c>
    </row>
    <row r="2770" spans="1:22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26"/>
        <v>14</v>
      </c>
      <c r="P2770">
        <f t="shared" si="227"/>
        <v>29.470600000000001</v>
      </c>
      <c r="Q2770" s="12" t="s">
        <v>8320</v>
      </c>
      <c r="R2770" t="s">
        <v>8356</v>
      </c>
      <c r="S2770" s="10">
        <f t="shared" si="228"/>
        <v>40967.614849537036</v>
      </c>
      <c r="T2770" s="9">
        <f t="shared" si="229"/>
        <v>40997.573182870372</v>
      </c>
      <c r="U2770">
        <f t="shared" si="230"/>
        <v>2012</v>
      </c>
    </row>
    <row r="2771" spans="1:22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26"/>
        <v>0</v>
      </c>
      <c r="P2771">
        <f t="shared" si="227"/>
        <v>1</v>
      </c>
      <c r="Q2771" s="12" t="s">
        <v>8320</v>
      </c>
      <c r="R2771" t="s">
        <v>8356</v>
      </c>
      <c r="S2771" s="10">
        <f t="shared" si="228"/>
        <v>41745.826273148145</v>
      </c>
      <c r="T2771" s="9">
        <f t="shared" si="229"/>
        <v>41795.826273148145</v>
      </c>
      <c r="U2771">
        <f t="shared" si="230"/>
        <v>2014</v>
      </c>
    </row>
    <row r="2772" spans="1:22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26"/>
        <v>10</v>
      </c>
      <c r="P2772">
        <f t="shared" si="227"/>
        <v>63.098500000000001</v>
      </c>
      <c r="Q2772" s="12" t="s">
        <v>8320</v>
      </c>
      <c r="R2772" t="s">
        <v>8356</v>
      </c>
      <c r="S2772" s="10">
        <f t="shared" si="228"/>
        <v>41686.705208333333</v>
      </c>
      <c r="T2772" s="9">
        <f t="shared" si="229"/>
        <v>41716.663541666669</v>
      </c>
      <c r="U2772">
        <f t="shared" si="230"/>
        <v>2014</v>
      </c>
    </row>
    <row r="2773" spans="1:22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26"/>
        <v>0</v>
      </c>
      <c r="P2773" t="str">
        <f t="shared" si="227"/>
        <v>no backers</v>
      </c>
      <c r="Q2773" s="12" t="s">
        <v>8320</v>
      </c>
      <c r="R2773" t="s">
        <v>8356</v>
      </c>
      <c r="S2773" s="10">
        <f t="shared" si="228"/>
        <v>41257.531712962962</v>
      </c>
      <c r="T2773" s="9">
        <f t="shared" si="229"/>
        <v>41306.708333333336</v>
      </c>
      <c r="U2773">
        <f t="shared" si="230"/>
        <v>2012</v>
      </c>
    </row>
    <row r="2774" spans="1:22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26"/>
        <v>0</v>
      </c>
      <c r="P2774" t="str">
        <f t="shared" si="227"/>
        <v>no backers</v>
      </c>
      <c r="Q2774" s="12" t="s">
        <v>8320</v>
      </c>
      <c r="R2774" t="s">
        <v>8356</v>
      </c>
      <c r="S2774" s="10">
        <f t="shared" si="228"/>
        <v>41537.869143518517</v>
      </c>
      <c r="T2774" s="9">
        <f t="shared" si="229"/>
        <v>41552.869143518517</v>
      </c>
      <c r="U2774">
        <f t="shared" si="230"/>
        <v>2013</v>
      </c>
    </row>
    <row r="2775" spans="1:22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26"/>
        <v>0</v>
      </c>
      <c r="P2775">
        <f t="shared" si="227"/>
        <v>1</v>
      </c>
      <c r="Q2775" s="12" t="s">
        <v>8320</v>
      </c>
      <c r="R2775" t="s">
        <v>8356</v>
      </c>
      <c r="S2775" s="10">
        <f t="shared" si="228"/>
        <v>42474.86482638889</v>
      </c>
      <c r="T2775" s="9">
        <f t="shared" si="229"/>
        <v>42484.86482638889</v>
      </c>
      <c r="U2775">
        <f t="shared" si="230"/>
        <v>2016</v>
      </c>
    </row>
    <row r="2776" spans="1:22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26"/>
        <v>14</v>
      </c>
      <c r="P2776">
        <f t="shared" si="227"/>
        <v>43.846200000000003</v>
      </c>
      <c r="Q2776" s="12" t="s">
        <v>8320</v>
      </c>
      <c r="R2776" t="s">
        <v>8356</v>
      </c>
      <c r="S2776" s="10">
        <f t="shared" si="228"/>
        <v>41311.126481481479</v>
      </c>
      <c r="T2776" s="9">
        <f t="shared" si="229"/>
        <v>41341.126481481479</v>
      </c>
      <c r="U2776">
        <f t="shared" si="230"/>
        <v>2013</v>
      </c>
    </row>
    <row r="2777" spans="1:22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26"/>
        <v>3</v>
      </c>
      <c r="P2777">
        <f t="shared" si="227"/>
        <v>75</v>
      </c>
      <c r="Q2777" s="12" t="s">
        <v>8320</v>
      </c>
      <c r="R2777" t="s">
        <v>8356</v>
      </c>
      <c r="S2777" s="10">
        <f t="shared" si="228"/>
        <v>40863.013356481482</v>
      </c>
      <c r="T2777" s="9">
        <f t="shared" si="229"/>
        <v>40893.013356481482</v>
      </c>
      <c r="U2777">
        <f t="shared" si="230"/>
        <v>2011</v>
      </c>
    </row>
    <row r="2778" spans="1:22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26"/>
        <v>8</v>
      </c>
      <c r="P2778">
        <f t="shared" si="227"/>
        <v>45.972200000000001</v>
      </c>
      <c r="Q2778" s="12" t="s">
        <v>8320</v>
      </c>
      <c r="R2778" t="s">
        <v>8356</v>
      </c>
      <c r="S2778" s="10">
        <f t="shared" si="228"/>
        <v>42136.297175925924</v>
      </c>
      <c r="T2778" s="9">
        <f t="shared" si="229"/>
        <v>42167.297175925924</v>
      </c>
      <c r="U2778">
        <f t="shared" si="230"/>
        <v>2015</v>
      </c>
    </row>
    <row r="2779" spans="1:22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26"/>
        <v>0</v>
      </c>
      <c r="P2779">
        <f t="shared" si="227"/>
        <v>10</v>
      </c>
      <c r="Q2779" s="12" t="s">
        <v>8320</v>
      </c>
      <c r="R2779" t="s">
        <v>8356</v>
      </c>
      <c r="S2779" s="10">
        <f t="shared" si="228"/>
        <v>42172.669027777782</v>
      </c>
      <c r="T2779" s="9">
        <f t="shared" si="229"/>
        <v>42202.669027777782</v>
      </c>
      <c r="U2779">
        <f t="shared" si="230"/>
        <v>2015</v>
      </c>
    </row>
    <row r="2780" spans="1:22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26"/>
        <v>26</v>
      </c>
      <c r="P2780">
        <f t="shared" si="227"/>
        <v>93.666700000000006</v>
      </c>
      <c r="Q2780" s="12" t="s">
        <v>8320</v>
      </c>
      <c r="R2780" t="s">
        <v>8356</v>
      </c>
      <c r="S2780" s="10">
        <f t="shared" si="228"/>
        <v>41846.978078703702</v>
      </c>
      <c r="T2780" s="9">
        <f t="shared" si="229"/>
        <v>41876.978078703702</v>
      </c>
      <c r="U2780">
        <f t="shared" si="230"/>
        <v>2014</v>
      </c>
    </row>
    <row r="2781" spans="1:22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26"/>
        <v>2</v>
      </c>
      <c r="P2781">
        <f t="shared" si="227"/>
        <v>53</v>
      </c>
      <c r="Q2781" s="12" t="s">
        <v>8320</v>
      </c>
      <c r="R2781" t="s">
        <v>8356</v>
      </c>
      <c r="S2781" s="10">
        <f t="shared" si="228"/>
        <v>42300.585891203707</v>
      </c>
      <c r="T2781" s="9">
        <f t="shared" si="229"/>
        <v>42330.627557870372</v>
      </c>
      <c r="U2781">
        <f t="shared" si="230"/>
        <v>2015</v>
      </c>
    </row>
    <row r="2782" spans="1:22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26"/>
        <v>0</v>
      </c>
      <c r="P2782" t="str">
        <f t="shared" si="227"/>
        <v>no backers</v>
      </c>
      <c r="Q2782" s="12" t="s">
        <v>8320</v>
      </c>
      <c r="R2782" t="s">
        <v>8356</v>
      </c>
      <c r="S2782" s="10">
        <f t="shared" si="228"/>
        <v>42774.447777777779</v>
      </c>
      <c r="T2782" s="9">
        <f t="shared" si="229"/>
        <v>42804.447777777779</v>
      </c>
      <c r="U2782">
        <f t="shared" si="230"/>
        <v>2017</v>
      </c>
    </row>
    <row r="2783" spans="1:22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26"/>
        <v>105</v>
      </c>
      <c r="P2783">
        <f t="shared" si="227"/>
        <v>47</v>
      </c>
      <c r="Q2783" s="12" t="s">
        <v>8315</v>
      </c>
      <c r="R2783" t="s">
        <v>8316</v>
      </c>
      <c r="S2783" s="10">
        <f t="shared" si="228"/>
        <v>42018.94159722222</v>
      </c>
      <c r="T2783" s="9">
        <f t="shared" si="229"/>
        <v>42047.291666666672</v>
      </c>
      <c r="U2783">
        <f t="shared" si="230"/>
        <v>2015</v>
      </c>
      <c r="V2783">
        <f t="shared" ref="V2783:V2846" si="231">MONTH(S2783)</f>
        <v>1</v>
      </c>
    </row>
    <row r="2784" spans="1:22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26"/>
        <v>120</v>
      </c>
      <c r="P2784">
        <f t="shared" si="227"/>
        <v>66.666700000000006</v>
      </c>
      <c r="Q2784" s="12" t="s">
        <v>8315</v>
      </c>
      <c r="R2784" t="s">
        <v>8316</v>
      </c>
      <c r="S2784" s="10">
        <f t="shared" si="228"/>
        <v>42026.924976851849</v>
      </c>
      <c r="T2784" s="9">
        <f t="shared" si="229"/>
        <v>42052.207638888889</v>
      </c>
      <c r="U2784">
        <f t="shared" si="230"/>
        <v>2015</v>
      </c>
      <c r="V2784">
        <f t="shared" si="231"/>
        <v>1</v>
      </c>
    </row>
    <row r="2785" spans="1:22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26"/>
        <v>115</v>
      </c>
      <c r="P2785">
        <f t="shared" si="227"/>
        <v>18.770499999999998</v>
      </c>
      <c r="Q2785" s="12" t="s">
        <v>8315</v>
      </c>
      <c r="R2785" t="s">
        <v>8316</v>
      </c>
      <c r="S2785" s="10">
        <f t="shared" si="228"/>
        <v>42103.535254629634</v>
      </c>
      <c r="T2785" s="9">
        <f t="shared" si="229"/>
        <v>42117.535254629634</v>
      </c>
      <c r="U2785">
        <f t="shared" si="230"/>
        <v>2015</v>
      </c>
      <c r="V2785">
        <f t="shared" si="231"/>
        <v>4</v>
      </c>
    </row>
    <row r="2786" spans="1:22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26"/>
        <v>119</v>
      </c>
      <c r="P2786">
        <f t="shared" si="227"/>
        <v>66.111099999999993</v>
      </c>
      <c r="Q2786" s="12" t="s">
        <v>8315</v>
      </c>
      <c r="R2786" t="s">
        <v>8316</v>
      </c>
      <c r="S2786" s="10">
        <f t="shared" si="228"/>
        <v>41920.787534722222</v>
      </c>
      <c r="T2786" s="9">
        <f t="shared" si="229"/>
        <v>41941.787534722222</v>
      </c>
      <c r="U2786">
        <f t="shared" si="230"/>
        <v>2014</v>
      </c>
      <c r="V2786">
        <f t="shared" si="231"/>
        <v>10</v>
      </c>
    </row>
    <row r="2787" spans="1:22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26"/>
        <v>105</v>
      </c>
      <c r="P2787">
        <f t="shared" si="227"/>
        <v>36.859200000000001</v>
      </c>
      <c r="Q2787" s="12" t="s">
        <v>8315</v>
      </c>
      <c r="R2787" t="s">
        <v>8316</v>
      </c>
      <c r="S2787" s="10">
        <f t="shared" si="228"/>
        <v>42558.189432870371</v>
      </c>
      <c r="T2787" s="9">
        <f t="shared" si="229"/>
        <v>42587.875</v>
      </c>
      <c r="U2787">
        <f t="shared" si="230"/>
        <v>2016</v>
      </c>
      <c r="V2787">
        <f t="shared" si="231"/>
        <v>7</v>
      </c>
    </row>
    <row r="2788" spans="1:22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26"/>
        <v>118</v>
      </c>
      <c r="P2788">
        <f t="shared" si="227"/>
        <v>39.8108</v>
      </c>
      <c r="Q2788" s="12" t="s">
        <v>8315</v>
      </c>
      <c r="R2788" t="s">
        <v>8316</v>
      </c>
      <c r="S2788" s="10">
        <f t="shared" si="228"/>
        <v>41815.569212962961</v>
      </c>
      <c r="T2788" s="9">
        <f t="shared" si="229"/>
        <v>41829.569212962961</v>
      </c>
      <c r="U2788">
        <f t="shared" si="230"/>
        <v>2014</v>
      </c>
      <c r="V2788">
        <f t="shared" si="231"/>
        <v>6</v>
      </c>
    </row>
    <row r="2789" spans="1:22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26"/>
        <v>120</v>
      </c>
      <c r="P2789">
        <f t="shared" si="227"/>
        <v>31.5</v>
      </c>
      <c r="Q2789" s="12" t="s">
        <v>8315</v>
      </c>
      <c r="R2789" t="s">
        <v>8316</v>
      </c>
      <c r="S2789" s="10">
        <f t="shared" si="228"/>
        <v>41808.198518518519</v>
      </c>
      <c r="T2789" s="9">
        <f t="shared" si="229"/>
        <v>41838.198518518519</v>
      </c>
      <c r="U2789">
        <f t="shared" si="230"/>
        <v>2014</v>
      </c>
      <c r="V2789">
        <f t="shared" si="231"/>
        <v>6</v>
      </c>
    </row>
    <row r="2790" spans="1:22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26"/>
        <v>103</v>
      </c>
      <c r="P2790">
        <f t="shared" si="227"/>
        <v>102.5</v>
      </c>
      <c r="Q2790" s="12" t="s">
        <v>8315</v>
      </c>
      <c r="R2790" t="s">
        <v>8316</v>
      </c>
      <c r="S2790" s="10">
        <f t="shared" si="228"/>
        <v>42550.701886574068</v>
      </c>
      <c r="T2790" s="9">
        <f t="shared" si="229"/>
        <v>42580.701886574068</v>
      </c>
      <c r="U2790">
        <f t="shared" si="230"/>
        <v>2016</v>
      </c>
      <c r="V2790">
        <f t="shared" si="231"/>
        <v>6</v>
      </c>
    </row>
    <row r="2791" spans="1:22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26"/>
        <v>101</v>
      </c>
      <c r="P2791">
        <f t="shared" si="227"/>
        <v>126.45829999999999</v>
      </c>
      <c r="Q2791" s="12" t="s">
        <v>8315</v>
      </c>
      <c r="R2791" t="s">
        <v>8316</v>
      </c>
      <c r="S2791" s="10">
        <f t="shared" si="228"/>
        <v>42056.013124999998</v>
      </c>
      <c r="T2791" s="9">
        <f t="shared" si="229"/>
        <v>42075.166666666672</v>
      </c>
      <c r="U2791">
        <f t="shared" si="230"/>
        <v>2015</v>
      </c>
      <c r="V2791">
        <f t="shared" si="231"/>
        <v>2</v>
      </c>
    </row>
    <row r="2792" spans="1:22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26"/>
        <v>105</v>
      </c>
      <c r="P2792">
        <f t="shared" si="227"/>
        <v>47.878799999999998</v>
      </c>
      <c r="Q2792" s="12" t="s">
        <v>8315</v>
      </c>
      <c r="R2792" t="s">
        <v>8316</v>
      </c>
      <c r="S2792" s="10">
        <f t="shared" si="228"/>
        <v>42016.938692129625</v>
      </c>
      <c r="T2792" s="9">
        <f t="shared" si="229"/>
        <v>42046.938692129625</v>
      </c>
      <c r="U2792">
        <f t="shared" si="230"/>
        <v>2015</v>
      </c>
      <c r="V2792">
        <f t="shared" si="231"/>
        <v>1</v>
      </c>
    </row>
    <row r="2793" spans="1:22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26"/>
        <v>103</v>
      </c>
      <c r="P2793">
        <f t="shared" si="227"/>
        <v>73.214299999999994</v>
      </c>
      <c r="Q2793" s="12" t="s">
        <v>8315</v>
      </c>
      <c r="R2793" t="s">
        <v>8316</v>
      </c>
      <c r="S2793" s="10">
        <f t="shared" si="228"/>
        <v>42591.899988425925</v>
      </c>
      <c r="T2793" s="9">
        <f t="shared" si="229"/>
        <v>42622.166666666672</v>
      </c>
      <c r="U2793">
        <f t="shared" si="230"/>
        <v>2016</v>
      </c>
      <c r="V2793">
        <f t="shared" si="231"/>
        <v>8</v>
      </c>
    </row>
    <row r="2794" spans="1:22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26"/>
        <v>108</v>
      </c>
      <c r="P2794">
        <f t="shared" si="227"/>
        <v>89.666700000000006</v>
      </c>
      <c r="Q2794" s="12" t="s">
        <v>8315</v>
      </c>
      <c r="R2794" t="s">
        <v>8316</v>
      </c>
      <c r="S2794" s="10">
        <f t="shared" si="228"/>
        <v>42183.231006944443</v>
      </c>
      <c r="T2794" s="9">
        <f t="shared" si="229"/>
        <v>42228.231006944443</v>
      </c>
      <c r="U2794">
        <f t="shared" si="230"/>
        <v>2015</v>
      </c>
      <c r="V2794">
        <f t="shared" si="231"/>
        <v>6</v>
      </c>
    </row>
    <row r="2795" spans="1:22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26"/>
        <v>111</v>
      </c>
      <c r="P2795">
        <f t="shared" si="227"/>
        <v>151.4623</v>
      </c>
      <c r="Q2795" s="12" t="s">
        <v>8315</v>
      </c>
      <c r="R2795" t="s">
        <v>8316</v>
      </c>
      <c r="S2795" s="10">
        <f t="shared" si="228"/>
        <v>42176.419039351851</v>
      </c>
      <c r="T2795" s="9">
        <f t="shared" si="229"/>
        <v>42206.419039351851</v>
      </c>
      <c r="U2795">
        <f t="shared" si="230"/>
        <v>2015</v>
      </c>
      <c r="V2795">
        <f t="shared" si="231"/>
        <v>6</v>
      </c>
    </row>
    <row r="2796" spans="1:22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26"/>
        <v>150</v>
      </c>
      <c r="P2796">
        <f t="shared" si="227"/>
        <v>25</v>
      </c>
      <c r="Q2796" s="12" t="s">
        <v>8315</v>
      </c>
      <c r="R2796" t="s">
        <v>8316</v>
      </c>
      <c r="S2796" s="10">
        <f t="shared" si="228"/>
        <v>42416.691655092596</v>
      </c>
      <c r="T2796" s="9">
        <f t="shared" si="229"/>
        <v>42432.791666666672</v>
      </c>
      <c r="U2796">
        <f t="shared" si="230"/>
        <v>2016</v>
      </c>
      <c r="V2796">
        <f t="shared" si="231"/>
        <v>2</v>
      </c>
    </row>
    <row r="2797" spans="1:22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26"/>
        <v>104</v>
      </c>
      <c r="P2797">
        <f t="shared" si="227"/>
        <v>36.5</v>
      </c>
      <c r="Q2797" s="12" t="s">
        <v>8315</v>
      </c>
      <c r="R2797" t="s">
        <v>8316</v>
      </c>
      <c r="S2797" s="10">
        <f t="shared" si="228"/>
        <v>41780.525937500002</v>
      </c>
      <c r="T2797" s="9">
        <f t="shared" si="229"/>
        <v>41796.958333333336</v>
      </c>
      <c r="U2797">
        <f t="shared" si="230"/>
        <v>2014</v>
      </c>
      <c r="V2797">
        <f t="shared" si="231"/>
        <v>5</v>
      </c>
    </row>
    <row r="2798" spans="1:22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26"/>
        <v>116</v>
      </c>
      <c r="P2798">
        <f t="shared" si="227"/>
        <v>44</v>
      </c>
      <c r="Q2798" s="12" t="s">
        <v>8315</v>
      </c>
      <c r="R2798" t="s">
        <v>8316</v>
      </c>
      <c r="S2798" s="10">
        <f t="shared" si="228"/>
        <v>41795.528101851851</v>
      </c>
      <c r="T2798" s="9">
        <f t="shared" si="229"/>
        <v>41825.528101851851</v>
      </c>
      <c r="U2798">
        <f t="shared" si="230"/>
        <v>2014</v>
      </c>
      <c r="V2798">
        <f t="shared" si="231"/>
        <v>6</v>
      </c>
    </row>
    <row r="2799" spans="1:22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26"/>
        <v>103</v>
      </c>
      <c r="P2799">
        <f t="shared" si="227"/>
        <v>87.357600000000005</v>
      </c>
      <c r="Q2799" s="12" t="s">
        <v>8315</v>
      </c>
      <c r="R2799" t="s">
        <v>8316</v>
      </c>
      <c r="S2799" s="10">
        <f t="shared" si="228"/>
        <v>41798.94027777778</v>
      </c>
      <c r="T2799" s="9">
        <f t="shared" si="229"/>
        <v>41828.94027777778</v>
      </c>
      <c r="U2799">
        <f t="shared" si="230"/>
        <v>2014</v>
      </c>
      <c r="V2799">
        <f t="shared" si="231"/>
        <v>6</v>
      </c>
    </row>
    <row r="2800" spans="1:22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26"/>
        <v>101</v>
      </c>
      <c r="P2800">
        <f t="shared" si="227"/>
        <v>36.474800000000002</v>
      </c>
      <c r="Q2800" s="12" t="s">
        <v>8315</v>
      </c>
      <c r="R2800" t="s">
        <v>8316</v>
      </c>
      <c r="S2800" s="10">
        <f t="shared" si="228"/>
        <v>42201.675011574072</v>
      </c>
      <c r="T2800" s="9">
        <f t="shared" si="229"/>
        <v>42216.666666666672</v>
      </c>
      <c r="U2800">
        <f t="shared" si="230"/>
        <v>2015</v>
      </c>
      <c r="V2800">
        <f t="shared" si="231"/>
        <v>7</v>
      </c>
    </row>
    <row r="2801" spans="1:22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26"/>
        <v>117</v>
      </c>
      <c r="P2801">
        <f t="shared" si="227"/>
        <v>44.859499999999997</v>
      </c>
      <c r="Q2801" s="12" t="s">
        <v>8315</v>
      </c>
      <c r="R2801" t="s">
        <v>8316</v>
      </c>
      <c r="S2801" s="10">
        <f t="shared" si="228"/>
        <v>42507.264699074076</v>
      </c>
      <c r="T2801" s="9">
        <f t="shared" si="229"/>
        <v>42538.666666666672</v>
      </c>
      <c r="U2801">
        <f t="shared" si="230"/>
        <v>2016</v>
      </c>
      <c r="V2801">
        <f t="shared" si="231"/>
        <v>5</v>
      </c>
    </row>
    <row r="2802" spans="1:22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26"/>
        <v>133</v>
      </c>
      <c r="P2802">
        <f t="shared" si="227"/>
        <v>42.903199999999998</v>
      </c>
      <c r="Q2802" s="12" t="s">
        <v>8315</v>
      </c>
      <c r="R2802" t="s">
        <v>8316</v>
      </c>
      <c r="S2802" s="10">
        <f t="shared" si="228"/>
        <v>41948.552847222221</v>
      </c>
      <c r="T2802" s="9">
        <f t="shared" si="229"/>
        <v>42008.552847222221</v>
      </c>
      <c r="U2802">
        <f t="shared" si="230"/>
        <v>2014</v>
      </c>
      <c r="V2802">
        <f t="shared" si="231"/>
        <v>11</v>
      </c>
    </row>
    <row r="2803" spans="1:22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26"/>
        <v>133</v>
      </c>
      <c r="P2803">
        <f t="shared" si="227"/>
        <v>51.230800000000002</v>
      </c>
      <c r="Q2803" s="12" t="s">
        <v>8315</v>
      </c>
      <c r="R2803" t="s">
        <v>8316</v>
      </c>
      <c r="S2803" s="10">
        <f t="shared" si="228"/>
        <v>41900.243159722224</v>
      </c>
      <c r="T2803" s="9">
        <f t="shared" si="229"/>
        <v>41922.458333333336</v>
      </c>
      <c r="U2803">
        <f t="shared" si="230"/>
        <v>2014</v>
      </c>
      <c r="V2803">
        <f t="shared" si="231"/>
        <v>9</v>
      </c>
    </row>
    <row r="2804" spans="1:22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26"/>
        <v>102</v>
      </c>
      <c r="P2804">
        <f t="shared" si="227"/>
        <v>33.944400000000002</v>
      </c>
      <c r="Q2804" s="12" t="s">
        <v>8315</v>
      </c>
      <c r="R2804" t="s">
        <v>8316</v>
      </c>
      <c r="S2804" s="10">
        <f t="shared" si="228"/>
        <v>42192.64707175926</v>
      </c>
      <c r="T2804" s="9">
        <f t="shared" si="229"/>
        <v>42222.64707175926</v>
      </c>
      <c r="U2804">
        <f t="shared" si="230"/>
        <v>2015</v>
      </c>
      <c r="V2804">
        <f t="shared" si="231"/>
        <v>7</v>
      </c>
    </row>
    <row r="2805" spans="1:22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26"/>
        <v>128</v>
      </c>
      <c r="P2805">
        <f t="shared" si="227"/>
        <v>90.744699999999995</v>
      </c>
      <c r="Q2805" s="12" t="s">
        <v>8315</v>
      </c>
      <c r="R2805" t="s">
        <v>8316</v>
      </c>
      <c r="S2805" s="10">
        <f t="shared" si="228"/>
        <v>42158.065694444449</v>
      </c>
      <c r="T2805" s="9">
        <f t="shared" si="229"/>
        <v>42201</v>
      </c>
      <c r="U2805">
        <f t="shared" si="230"/>
        <v>2015</v>
      </c>
      <c r="V2805">
        <f t="shared" si="231"/>
        <v>6</v>
      </c>
    </row>
    <row r="2806" spans="1:22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26"/>
        <v>115</v>
      </c>
      <c r="P2806">
        <f t="shared" si="227"/>
        <v>50</v>
      </c>
      <c r="Q2806" s="12" t="s">
        <v>8315</v>
      </c>
      <c r="R2806" t="s">
        <v>8316</v>
      </c>
      <c r="S2806" s="10">
        <f t="shared" si="228"/>
        <v>41881.453587962962</v>
      </c>
      <c r="T2806" s="9">
        <f t="shared" si="229"/>
        <v>41911.453587962962</v>
      </c>
      <c r="U2806">
        <f t="shared" si="230"/>
        <v>2014</v>
      </c>
      <c r="V2806">
        <f t="shared" si="231"/>
        <v>8</v>
      </c>
    </row>
    <row r="2807" spans="1:22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26"/>
        <v>110</v>
      </c>
      <c r="P2807">
        <f t="shared" si="227"/>
        <v>24.444400000000002</v>
      </c>
      <c r="Q2807" s="12" t="s">
        <v>8315</v>
      </c>
      <c r="R2807" t="s">
        <v>8316</v>
      </c>
      <c r="S2807" s="10">
        <f t="shared" si="228"/>
        <v>42213.505474537036</v>
      </c>
      <c r="T2807" s="9">
        <f t="shared" si="229"/>
        <v>42238.505474537036</v>
      </c>
      <c r="U2807">
        <f t="shared" si="230"/>
        <v>2015</v>
      </c>
      <c r="V2807">
        <f t="shared" si="231"/>
        <v>7</v>
      </c>
    </row>
    <row r="2808" spans="1:22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26"/>
        <v>112</v>
      </c>
      <c r="P2808">
        <f t="shared" si="227"/>
        <v>44.25</v>
      </c>
      <c r="Q2808" s="12" t="s">
        <v>8315</v>
      </c>
      <c r="R2808" t="s">
        <v>8316</v>
      </c>
      <c r="S2808" s="10">
        <f t="shared" si="228"/>
        <v>42185.267245370371</v>
      </c>
      <c r="T2808" s="9">
        <f t="shared" si="229"/>
        <v>42221.458333333328</v>
      </c>
      <c r="U2808">
        <f t="shared" si="230"/>
        <v>2015</v>
      </c>
      <c r="V2808">
        <f t="shared" si="231"/>
        <v>6</v>
      </c>
    </row>
    <row r="2809" spans="1:22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26"/>
        <v>126</v>
      </c>
      <c r="P2809">
        <f t="shared" si="227"/>
        <v>67.741900000000001</v>
      </c>
      <c r="Q2809" s="12" t="s">
        <v>8315</v>
      </c>
      <c r="R2809" t="s">
        <v>8316</v>
      </c>
      <c r="S2809" s="10">
        <f t="shared" si="228"/>
        <v>42154.873124999998</v>
      </c>
      <c r="T2809" s="9">
        <f t="shared" si="229"/>
        <v>42184.873124999998</v>
      </c>
      <c r="U2809">
        <f t="shared" si="230"/>
        <v>2015</v>
      </c>
      <c r="V2809">
        <f t="shared" si="231"/>
        <v>5</v>
      </c>
    </row>
    <row r="2810" spans="1:22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26"/>
        <v>100</v>
      </c>
      <c r="P2810">
        <f t="shared" si="227"/>
        <v>65.376800000000003</v>
      </c>
      <c r="Q2810" s="12" t="s">
        <v>8315</v>
      </c>
      <c r="R2810" t="s">
        <v>8316</v>
      </c>
      <c r="S2810" s="10">
        <f t="shared" si="228"/>
        <v>42208.84646990741</v>
      </c>
      <c r="T2810" s="9">
        <f t="shared" si="229"/>
        <v>42238.84646990741</v>
      </c>
      <c r="U2810">
        <f t="shared" si="230"/>
        <v>2015</v>
      </c>
      <c r="V2810">
        <f t="shared" si="231"/>
        <v>7</v>
      </c>
    </row>
    <row r="2811" spans="1:22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26"/>
        <v>102</v>
      </c>
      <c r="P2811">
        <f t="shared" si="227"/>
        <v>121.90479999999999</v>
      </c>
      <c r="Q2811" s="12" t="s">
        <v>8315</v>
      </c>
      <c r="R2811" t="s">
        <v>8316</v>
      </c>
      <c r="S2811" s="10">
        <f t="shared" si="228"/>
        <v>42451.496817129635</v>
      </c>
      <c r="T2811" s="9">
        <f t="shared" si="229"/>
        <v>42459.610416666663</v>
      </c>
      <c r="U2811">
        <f t="shared" si="230"/>
        <v>2016</v>
      </c>
      <c r="V2811">
        <f t="shared" si="231"/>
        <v>3</v>
      </c>
    </row>
    <row r="2812" spans="1:22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26"/>
        <v>108</v>
      </c>
      <c r="P2812">
        <f t="shared" si="227"/>
        <v>47.456099999999999</v>
      </c>
      <c r="Q2812" s="12" t="s">
        <v>8315</v>
      </c>
      <c r="R2812" t="s">
        <v>8316</v>
      </c>
      <c r="S2812" s="10">
        <f t="shared" si="228"/>
        <v>41759.13962962963</v>
      </c>
      <c r="T2812" s="9">
        <f t="shared" si="229"/>
        <v>41791.165972222225</v>
      </c>
      <c r="U2812">
        <f t="shared" si="230"/>
        <v>2014</v>
      </c>
      <c r="V2812">
        <f t="shared" si="231"/>
        <v>4</v>
      </c>
    </row>
    <row r="2813" spans="1:22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26"/>
        <v>100</v>
      </c>
      <c r="P2813">
        <f t="shared" si="227"/>
        <v>92.842600000000004</v>
      </c>
      <c r="Q2813" s="12" t="s">
        <v>8315</v>
      </c>
      <c r="R2813" t="s">
        <v>8316</v>
      </c>
      <c r="S2813" s="10">
        <f t="shared" si="228"/>
        <v>42028.496562500004</v>
      </c>
      <c r="T2813" s="9">
        <f t="shared" si="229"/>
        <v>42058.496562500004</v>
      </c>
      <c r="U2813">
        <f t="shared" si="230"/>
        <v>2015</v>
      </c>
      <c r="V2813">
        <f t="shared" si="231"/>
        <v>1</v>
      </c>
    </row>
    <row r="2814" spans="1:22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26"/>
        <v>113</v>
      </c>
      <c r="P2814">
        <f t="shared" si="227"/>
        <v>68.253</v>
      </c>
      <c r="Q2814" s="12" t="s">
        <v>8315</v>
      </c>
      <c r="R2814" t="s">
        <v>8316</v>
      </c>
      <c r="S2814" s="10">
        <f t="shared" si="228"/>
        <v>42054.74418981481</v>
      </c>
      <c r="T2814" s="9">
        <f t="shared" si="229"/>
        <v>42100.166666666672</v>
      </c>
      <c r="U2814">
        <f t="shared" si="230"/>
        <v>2015</v>
      </c>
      <c r="V2814">
        <f t="shared" si="231"/>
        <v>2</v>
      </c>
    </row>
    <row r="2815" spans="1:22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26"/>
        <v>128</v>
      </c>
      <c r="P2815">
        <f t="shared" si="227"/>
        <v>37.209600000000002</v>
      </c>
      <c r="Q2815" s="12" t="s">
        <v>8315</v>
      </c>
      <c r="R2815" t="s">
        <v>8316</v>
      </c>
      <c r="S2815" s="10">
        <f t="shared" si="228"/>
        <v>42693.742604166662</v>
      </c>
      <c r="T2815" s="9">
        <f t="shared" si="229"/>
        <v>42718.742604166662</v>
      </c>
      <c r="U2815">
        <f t="shared" si="230"/>
        <v>2016</v>
      </c>
      <c r="V2815">
        <f t="shared" si="231"/>
        <v>11</v>
      </c>
    </row>
    <row r="2816" spans="1:22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26"/>
        <v>108</v>
      </c>
      <c r="P2816">
        <f t="shared" si="227"/>
        <v>25.25</v>
      </c>
      <c r="Q2816" s="12" t="s">
        <v>8315</v>
      </c>
      <c r="R2816" t="s">
        <v>8316</v>
      </c>
      <c r="S2816" s="10">
        <f t="shared" si="228"/>
        <v>42103.399479166663</v>
      </c>
      <c r="T2816" s="9">
        <f t="shared" si="229"/>
        <v>42133.399479166663</v>
      </c>
      <c r="U2816">
        <f t="shared" si="230"/>
        <v>2015</v>
      </c>
      <c r="V2816">
        <f t="shared" si="231"/>
        <v>4</v>
      </c>
    </row>
    <row r="2817" spans="1:22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26"/>
        <v>242</v>
      </c>
      <c r="P2817">
        <f t="shared" si="227"/>
        <v>43.214300000000001</v>
      </c>
      <c r="Q2817" s="12" t="s">
        <v>8315</v>
      </c>
      <c r="R2817" t="s">
        <v>8316</v>
      </c>
      <c r="S2817" s="10">
        <f t="shared" si="228"/>
        <v>42559.776724537034</v>
      </c>
      <c r="T2817" s="9">
        <f t="shared" si="229"/>
        <v>42589.776724537034</v>
      </c>
      <c r="U2817">
        <f t="shared" si="230"/>
        <v>2016</v>
      </c>
      <c r="V2817">
        <f t="shared" si="231"/>
        <v>7</v>
      </c>
    </row>
    <row r="2818" spans="1:22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26"/>
        <v>142</v>
      </c>
      <c r="P2818">
        <f t="shared" si="227"/>
        <v>25.130199999999999</v>
      </c>
      <c r="Q2818" s="12" t="s">
        <v>8315</v>
      </c>
      <c r="R2818" t="s">
        <v>8316</v>
      </c>
      <c r="S2818" s="10">
        <f t="shared" si="228"/>
        <v>42188.467499999999</v>
      </c>
      <c r="T2818" s="9">
        <f t="shared" si="229"/>
        <v>42218.666666666672</v>
      </c>
      <c r="U2818">
        <f t="shared" si="230"/>
        <v>2015</v>
      </c>
      <c r="V2818">
        <f t="shared" si="231"/>
        <v>7</v>
      </c>
    </row>
    <row r="2819" spans="1:22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32">ROUND(E2819/D2819*100,0)</f>
        <v>130</v>
      </c>
      <c r="P2819">
        <f t="shared" ref="P2819:P2882" si="233">IFERROR(ROUND(E2819/L2819,4),"no backers")</f>
        <v>23.636399999999998</v>
      </c>
      <c r="Q2819" s="12" t="s">
        <v>8315</v>
      </c>
      <c r="R2819" t="s">
        <v>8316</v>
      </c>
      <c r="S2819" s="10">
        <f t="shared" ref="S2819:S2882" si="234">(((J2819/60)/60)/24)+DATE(1970,1,1)</f>
        <v>42023.634976851856</v>
      </c>
      <c r="T2819" s="9">
        <f t="shared" ref="T2819:T2882" si="235">(((I2819/60)/60)/24)+DATE(1970,1,1)</f>
        <v>42063.634976851856</v>
      </c>
      <c r="U2819">
        <f t="shared" ref="U2819:U2882" si="236">YEAR(S2819)</f>
        <v>2015</v>
      </c>
      <c r="V2819">
        <f t="shared" si="231"/>
        <v>1</v>
      </c>
    </row>
    <row r="2820" spans="1:22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32"/>
        <v>106</v>
      </c>
      <c r="P2820">
        <f t="shared" si="233"/>
        <v>103.95099999999999</v>
      </c>
      <c r="Q2820" s="12" t="s">
        <v>8315</v>
      </c>
      <c r="R2820" t="s">
        <v>8316</v>
      </c>
      <c r="S2820" s="10">
        <f t="shared" si="234"/>
        <v>42250.598217592589</v>
      </c>
      <c r="T2820" s="9">
        <f t="shared" si="235"/>
        <v>42270.598217592589</v>
      </c>
      <c r="U2820">
        <f t="shared" si="236"/>
        <v>2015</v>
      </c>
      <c r="V2820">
        <f t="shared" si="231"/>
        <v>9</v>
      </c>
    </row>
    <row r="2821" spans="1:22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32"/>
        <v>105</v>
      </c>
      <c r="P2821">
        <f t="shared" si="233"/>
        <v>50.384599999999999</v>
      </c>
      <c r="Q2821" s="12" t="s">
        <v>8315</v>
      </c>
      <c r="R2821" t="s">
        <v>8316</v>
      </c>
      <c r="S2821" s="10">
        <f t="shared" si="234"/>
        <v>42139.525567129633</v>
      </c>
      <c r="T2821" s="9">
        <f t="shared" si="235"/>
        <v>42169.525567129633</v>
      </c>
      <c r="U2821">
        <f t="shared" si="236"/>
        <v>2015</v>
      </c>
      <c r="V2821">
        <f t="shared" si="231"/>
        <v>5</v>
      </c>
    </row>
    <row r="2822" spans="1:22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32"/>
        <v>136</v>
      </c>
      <c r="P2822">
        <f t="shared" si="233"/>
        <v>13.6</v>
      </c>
      <c r="Q2822" s="12" t="s">
        <v>8315</v>
      </c>
      <c r="R2822" t="s">
        <v>8316</v>
      </c>
      <c r="S2822" s="10">
        <f t="shared" si="234"/>
        <v>42401.610983796301</v>
      </c>
      <c r="T2822" s="9">
        <f t="shared" si="235"/>
        <v>42426</v>
      </c>
      <c r="U2822">
        <f t="shared" si="236"/>
        <v>2016</v>
      </c>
      <c r="V2822">
        <f t="shared" si="231"/>
        <v>2</v>
      </c>
    </row>
    <row r="2823" spans="1:22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32"/>
        <v>100</v>
      </c>
      <c r="P2823">
        <f t="shared" si="233"/>
        <v>28.571400000000001</v>
      </c>
      <c r="Q2823" s="12" t="s">
        <v>8315</v>
      </c>
      <c r="R2823" t="s">
        <v>8316</v>
      </c>
      <c r="S2823" s="10">
        <f t="shared" si="234"/>
        <v>41875.922858796301</v>
      </c>
      <c r="T2823" s="9">
        <f t="shared" si="235"/>
        <v>41905.922858796301</v>
      </c>
      <c r="U2823">
        <f t="shared" si="236"/>
        <v>2014</v>
      </c>
      <c r="V2823">
        <f t="shared" si="231"/>
        <v>8</v>
      </c>
    </row>
    <row r="2824" spans="1:22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32"/>
        <v>100</v>
      </c>
      <c r="P2824">
        <f t="shared" si="233"/>
        <v>63.829799999999999</v>
      </c>
      <c r="Q2824" s="12" t="s">
        <v>8315</v>
      </c>
      <c r="R2824" t="s">
        <v>8316</v>
      </c>
      <c r="S2824" s="10">
        <f t="shared" si="234"/>
        <v>42060.683935185181</v>
      </c>
      <c r="T2824" s="9">
        <f t="shared" si="235"/>
        <v>42090.642268518524</v>
      </c>
      <c r="U2824">
        <f t="shared" si="236"/>
        <v>2015</v>
      </c>
      <c r="V2824">
        <f t="shared" si="231"/>
        <v>2</v>
      </c>
    </row>
    <row r="2825" spans="1:22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32"/>
        <v>124</v>
      </c>
      <c r="P2825">
        <f t="shared" si="233"/>
        <v>8.8571000000000009</v>
      </c>
      <c r="Q2825" s="12" t="s">
        <v>8315</v>
      </c>
      <c r="R2825" t="s">
        <v>8316</v>
      </c>
      <c r="S2825" s="10">
        <f t="shared" si="234"/>
        <v>42067.011643518519</v>
      </c>
      <c r="T2825" s="9">
        <f t="shared" si="235"/>
        <v>42094.957638888889</v>
      </c>
      <c r="U2825">
        <f t="shared" si="236"/>
        <v>2015</v>
      </c>
      <c r="V2825">
        <f t="shared" si="231"/>
        <v>3</v>
      </c>
    </row>
    <row r="2826" spans="1:22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32"/>
        <v>117</v>
      </c>
      <c r="P2826">
        <f t="shared" si="233"/>
        <v>50.666699999999999</v>
      </c>
      <c r="Q2826" s="12" t="s">
        <v>8315</v>
      </c>
      <c r="R2826" t="s">
        <v>8316</v>
      </c>
      <c r="S2826" s="10">
        <f t="shared" si="234"/>
        <v>42136.270787037036</v>
      </c>
      <c r="T2826" s="9">
        <f t="shared" si="235"/>
        <v>42168.071527777778</v>
      </c>
      <c r="U2826">
        <f t="shared" si="236"/>
        <v>2015</v>
      </c>
      <c r="V2826">
        <f t="shared" si="231"/>
        <v>5</v>
      </c>
    </row>
    <row r="2827" spans="1:22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32"/>
        <v>103</v>
      </c>
      <c r="P2827">
        <f t="shared" si="233"/>
        <v>60.784300000000002</v>
      </c>
      <c r="Q2827" s="12" t="s">
        <v>8315</v>
      </c>
      <c r="R2827" t="s">
        <v>8316</v>
      </c>
      <c r="S2827" s="10">
        <f t="shared" si="234"/>
        <v>42312.792662037042</v>
      </c>
      <c r="T2827" s="9">
        <f t="shared" si="235"/>
        <v>42342.792662037042</v>
      </c>
      <c r="U2827">
        <f t="shared" si="236"/>
        <v>2015</v>
      </c>
      <c r="V2827">
        <f t="shared" si="231"/>
        <v>11</v>
      </c>
    </row>
    <row r="2828" spans="1:22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32"/>
        <v>108</v>
      </c>
      <c r="P2828">
        <f t="shared" si="233"/>
        <v>113.4211</v>
      </c>
      <c r="Q2828" s="12" t="s">
        <v>8315</v>
      </c>
      <c r="R2828" t="s">
        <v>8316</v>
      </c>
      <c r="S2828" s="10">
        <f t="shared" si="234"/>
        <v>42171.034861111111</v>
      </c>
      <c r="T2828" s="9">
        <f t="shared" si="235"/>
        <v>42195.291666666672</v>
      </c>
      <c r="U2828">
        <f t="shared" si="236"/>
        <v>2015</v>
      </c>
      <c r="V2828">
        <f t="shared" si="231"/>
        <v>6</v>
      </c>
    </row>
    <row r="2829" spans="1:22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32"/>
        <v>120</v>
      </c>
      <c r="P2829">
        <f t="shared" si="233"/>
        <v>104.5652</v>
      </c>
      <c r="Q2829" s="12" t="s">
        <v>8315</v>
      </c>
      <c r="R2829" t="s">
        <v>8316</v>
      </c>
      <c r="S2829" s="10">
        <f t="shared" si="234"/>
        <v>42494.683634259258</v>
      </c>
      <c r="T2829" s="9">
        <f t="shared" si="235"/>
        <v>42524.6875</v>
      </c>
      <c r="U2829">
        <f t="shared" si="236"/>
        <v>2016</v>
      </c>
      <c r="V2829">
        <f t="shared" si="231"/>
        <v>5</v>
      </c>
    </row>
    <row r="2830" spans="1:22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32"/>
        <v>100</v>
      </c>
      <c r="P2830">
        <f t="shared" si="233"/>
        <v>98.309299999999993</v>
      </c>
      <c r="Q2830" s="12" t="s">
        <v>8315</v>
      </c>
      <c r="R2830" t="s">
        <v>8316</v>
      </c>
      <c r="S2830" s="10">
        <f t="shared" si="234"/>
        <v>42254.264687499999</v>
      </c>
      <c r="T2830" s="9">
        <f t="shared" si="235"/>
        <v>42279.958333333328</v>
      </c>
      <c r="U2830">
        <f t="shared" si="236"/>
        <v>2015</v>
      </c>
      <c r="V2830">
        <f t="shared" si="231"/>
        <v>9</v>
      </c>
    </row>
    <row r="2831" spans="1:22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32"/>
        <v>107</v>
      </c>
      <c r="P2831">
        <f t="shared" si="233"/>
        <v>35.039499999999997</v>
      </c>
      <c r="Q2831" s="12" t="s">
        <v>8315</v>
      </c>
      <c r="R2831" t="s">
        <v>8316</v>
      </c>
      <c r="S2831" s="10">
        <f t="shared" si="234"/>
        <v>42495.434236111112</v>
      </c>
      <c r="T2831" s="9">
        <f t="shared" si="235"/>
        <v>42523.434236111112</v>
      </c>
      <c r="U2831">
        <f t="shared" si="236"/>
        <v>2016</v>
      </c>
      <c r="V2831">
        <f t="shared" si="231"/>
        <v>5</v>
      </c>
    </row>
    <row r="2832" spans="1:22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32"/>
        <v>100</v>
      </c>
      <c r="P2832">
        <f t="shared" si="233"/>
        <v>272.72730000000001</v>
      </c>
      <c r="Q2832" s="12" t="s">
        <v>8315</v>
      </c>
      <c r="R2832" t="s">
        <v>8316</v>
      </c>
      <c r="S2832" s="10">
        <f t="shared" si="234"/>
        <v>41758.839675925927</v>
      </c>
      <c r="T2832" s="9">
        <f t="shared" si="235"/>
        <v>41771.165972222225</v>
      </c>
      <c r="U2832">
        <f t="shared" si="236"/>
        <v>2014</v>
      </c>
      <c r="V2832">
        <f t="shared" si="231"/>
        <v>4</v>
      </c>
    </row>
    <row r="2833" spans="1:22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32"/>
        <v>111</v>
      </c>
      <c r="P2833">
        <f t="shared" si="233"/>
        <v>63.846200000000003</v>
      </c>
      <c r="Q2833" s="12" t="s">
        <v>8315</v>
      </c>
      <c r="R2833" t="s">
        <v>8316</v>
      </c>
      <c r="S2833" s="10">
        <f t="shared" si="234"/>
        <v>42171.824884259258</v>
      </c>
      <c r="T2833" s="9">
        <f t="shared" si="235"/>
        <v>42201.824884259258</v>
      </c>
      <c r="U2833">
        <f t="shared" si="236"/>
        <v>2015</v>
      </c>
      <c r="V2833">
        <f t="shared" si="231"/>
        <v>6</v>
      </c>
    </row>
    <row r="2834" spans="1:22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32"/>
        <v>115</v>
      </c>
      <c r="P2834">
        <f t="shared" si="233"/>
        <v>30.189399999999999</v>
      </c>
      <c r="Q2834" s="12" t="s">
        <v>8315</v>
      </c>
      <c r="R2834" t="s">
        <v>8316</v>
      </c>
      <c r="S2834" s="10">
        <f t="shared" si="234"/>
        <v>41938.709421296298</v>
      </c>
      <c r="T2834" s="9">
        <f t="shared" si="235"/>
        <v>41966.916666666672</v>
      </c>
      <c r="U2834">
        <f t="shared" si="236"/>
        <v>2014</v>
      </c>
      <c r="V2834">
        <f t="shared" si="231"/>
        <v>10</v>
      </c>
    </row>
    <row r="2835" spans="1:22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32"/>
        <v>108</v>
      </c>
      <c r="P2835">
        <f t="shared" si="233"/>
        <v>83.514300000000006</v>
      </c>
      <c r="Q2835" s="12" t="s">
        <v>8315</v>
      </c>
      <c r="R2835" t="s">
        <v>8316</v>
      </c>
      <c r="S2835" s="10">
        <f t="shared" si="234"/>
        <v>42268.127696759257</v>
      </c>
      <c r="T2835" s="9">
        <f t="shared" si="235"/>
        <v>42288.083333333328</v>
      </c>
      <c r="U2835">
        <f t="shared" si="236"/>
        <v>2015</v>
      </c>
      <c r="V2835">
        <f t="shared" si="231"/>
        <v>9</v>
      </c>
    </row>
    <row r="2836" spans="1:22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32"/>
        <v>170</v>
      </c>
      <c r="P2836">
        <f t="shared" si="233"/>
        <v>64.761899999999997</v>
      </c>
      <c r="Q2836" s="12" t="s">
        <v>8315</v>
      </c>
      <c r="R2836" t="s">
        <v>8316</v>
      </c>
      <c r="S2836" s="10">
        <f t="shared" si="234"/>
        <v>42019.959837962961</v>
      </c>
      <c r="T2836" s="9">
        <f t="shared" si="235"/>
        <v>42034.959837962961</v>
      </c>
      <c r="U2836">
        <f t="shared" si="236"/>
        <v>2015</v>
      </c>
      <c r="V2836">
        <f t="shared" si="231"/>
        <v>1</v>
      </c>
    </row>
    <row r="2837" spans="1:22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32"/>
        <v>187</v>
      </c>
      <c r="P2837">
        <f t="shared" si="233"/>
        <v>20.118200000000002</v>
      </c>
      <c r="Q2837" s="12" t="s">
        <v>8315</v>
      </c>
      <c r="R2837" t="s">
        <v>8316</v>
      </c>
      <c r="S2837" s="10">
        <f t="shared" si="234"/>
        <v>42313.703900462962</v>
      </c>
      <c r="T2837" s="9">
        <f t="shared" si="235"/>
        <v>42343</v>
      </c>
      <c r="U2837">
        <f t="shared" si="236"/>
        <v>2015</v>
      </c>
      <c r="V2837">
        <f t="shared" si="231"/>
        <v>11</v>
      </c>
    </row>
    <row r="2838" spans="1:22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32"/>
        <v>108</v>
      </c>
      <c r="P2838">
        <f t="shared" si="233"/>
        <v>44.090899999999998</v>
      </c>
      <c r="Q2838" s="12" t="s">
        <v>8315</v>
      </c>
      <c r="R2838" t="s">
        <v>8316</v>
      </c>
      <c r="S2838" s="10">
        <f t="shared" si="234"/>
        <v>42746.261782407411</v>
      </c>
      <c r="T2838" s="9">
        <f t="shared" si="235"/>
        <v>42784.207638888889</v>
      </c>
      <c r="U2838">
        <f t="shared" si="236"/>
        <v>2017</v>
      </c>
      <c r="V2838">
        <f t="shared" si="231"/>
        <v>1</v>
      </c>
    </row>
    <row r="2839" spans="1:22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32"/>
        <v>100</v>
      </c>
      <c r="P2839">
        <f t="shared" si="233"/>
        <v>40.476199999999999</v>
      </c>
      <c r="Q2839" s="12" t="s">
        <v>8315</v>
      </c>
      <c r="R2839" t="s">
        <v>8316</v>
      </c>
      <c r="S2839" s="10">
        <f t="shared" si="234"/>
        <v>42307.908379629633</v>
      </c>
      <c r="T2839" s="9">
        <f t="shared" si="235"/>
        <v>42347.950046296297</v>
      </c>
      <c r="U2839">
        <f t="shared" si="236"/>
        <v>2015</v>
      </c>
      <c r="V2839">
        <f t="shared" si="231"/>
        <v>10</v>
      </c>
    </row>
    <row r="2840" spans="1:22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32"/>
        <v>120</v>
      </c>
      <c r="P2840">
        <f t="shared" si="233"/>
        <v>44.536999999999999</v>
      </c>
      <c r="Q2840" s="12" t="s">
        <v>8315</v>
      </c>
      <c r="R2840" t="s">
        <v>8316</v>
      </c>
      <c r="S2840" s="10">
        <f t="shared" si="234"/>
        <v>41842.607592592591</v>
      </c>
      <c r="T2840" s="9">
        <f t="shared" si="235"/>
        <v>41864.916666666664</v>
      </c>
      <c r="U2840">
        <f t="shared" si="236"/>
        <v>2014</v>
      </c>
      <c r="V2840">
        <f t="shared" si="231"/>
        <v>7</v>
      </c>
    </row>
    <row r="2841" spans="1:22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32"/>
        <v>111</v>
      </c>
      <c r="P2841">
        <f t="shared" si="233"/>
        <v>125.8065</v>
      </c>
      <c r="Q2841" s="12" t="s">
        <v>8315</v>
      </c>
      <c r="R2841" t="s">
        <v>8316</v>
      </c>
      <c r="S2841" s="10">
        <f t="shared" si="234"/>
        <v>41853.240208333329</v>
      </c>
      <c r="T2841" s="9">
        <f t="shared" si="235"/>
        <v>41876.207638888889</v>
      </c>
      <c r="U2841">
        <f t="shared" si="236"/>
        <v>2014</v>
      </c>
      <c r="V2841">
        <f t="shared" si="231"/>
        <v>8</v>
      </c>
    </row>
    <row r="2842" spans="1:22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32"/>
        <v>104</v>
      </c>
      <c r="P2842">
        <f t="shared" si="233"/>
        <v>19.696999999999999</v>
      </c>
      <c r="Q2842" s="12" t="s">
        <v>8315</v>
      </c>
      <c r="R2842" t="s">
        <v>8316</v>
      </c>
      <c r="S2842" s="10">
        <f t="shared" si="234"/>
        <v>42060.035636574074</v>
      </c>
      <c r="T2842" s="9">
        <f t="shared" si="235"/>
        <v>42081.708333333328</v>
      </c>
      <c r="U2842">
        <f t="shared" si="236"/>
        <v>2015</v>
      </c>
      <c r="V2842">
        <f t="shared" si="231"/>
        <v>2</v>
      </c>
    </row>
    <row r="2843" spans="1:22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32"/>
        <v>1</v>
      </c>
      <c r="P2843">
        <f t="shared" si="233"/>
        <v>10</v>
      </c>
      <c r="Q2843" s="12" t="s">
        <v>8315</v>
      </c>
      <c r="R2843" t="s">
        <v>8316</v>
      </c>
      <c r="S2843" s="10">
        <f t="shared" si="234"/>
        <v>42291.739548611105</v>
      </c>
      <c r="T2843" s="9">
        <f t="shared" si="235"/>
        <v>42351.781215277777</v>
      </c>
      <c r="U2843">
        <f t="shared" si="236"/>
        <v>2015</v>
      </c>
      <c r="V2843">
        <f t="shared" si="231"/>
        <v>10</v>
      </c>
    </row>
    <row r="2844" spans="1:22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32"/>
        <v>0</v>
      </c>
      <c r="P2844" t="str">
        <f t="shared" si="233"/>
        <v>no backers</v>
      </c>
      <c r="Q2844" s="12" t="s">
        <v>8315</v>
      </c>
      <c r="R2844" t="s">
        <v>8316</v>
      </c>
      <c r="S2844" s="10">
        <f t="shared" si="234"/>
        <v>41784.952488425923</v>
      </c>
      <c r="T2844" s="9">
        <f t="shared" si="235"/>
        <v>41811.458333333336</v>
      </c>
      <c r="U2844">
        <f t="shared" si="236"/>
        <v>2014</v>
      </c>
      <c r="V2844">
        <f t="shared" si="231"/>
        <v>5</v>
      </c>
    </row>
    <row r="2845" spans="1:22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32"/>
        <v>0</v>
      </c>
      <c r="P2845" t="str">
        <f t="shared" si="233"/>
        <v>no backers</v>
      </c>
      <c r="Q2845" s="12" t="s">
        <v>8315</v>
      </c>
      <c r="R2845" t="s">
        <v>8316</v>
      </c>
      <c r="S2845" s="10">
        <f t="shared" si="234"/>
        <v>42492.737847222219</v>
      </c>
      <c r="T2845" s="9">
        <f t="shared" si="235"/>
        <v>42534.166666666672</v>
      </c>
      <c r="U2845">
        <f t="shared" si="236"/>
        <v>2016</v>
      </c>
      <c r="V2845">
        <f t="shared" si="231"/>
        <v>5</v>
      </c>
    </row>
    <row r="2846" spans="1:22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32"/>
        <v>5</v>
      </c>
      <c r="P2846">
        <f t="shared" si="233"/>
        <v>30</v>
      </c>
      <c r="Q2846" s="12" t="s">
        <v>8315</v>
      </c>
      <c r="R2846" t="s">
        <v>8316</v>
      </c>
      <c r="S2846" s="10">
        <f t="shared" si="234"/>
        <v>42709.546064814815</v>
      </c>
      <c r="T2846" s="9">
        <f t="shared" si="235"/>
        <v>42739.546064814815</v>
      </c>
      <c r="U2846">
        <f t="shared" si="236"/>
        <v>2016</v>
      </c>
      <c r="V2846">
        <f t="shared" si="231"/>
        <v>12</v>
      </c>
    </row>
    <row r="2847" spans="1:22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32"/>
        <v>32</v>
      </c>
      <c r="P2847">
        <f t="shared" si="233"/>
        <v>60.666699999999999</v>
      </c>
      <c r="Q2847" s="12" t="s">
        <v>8315</v>
      </c>
      <c r="R2847" t="s">
        <v>8316</v>
      </c>
      <c r="S2847" s="10">
        <f t="shared" si="234"/>
        <v>42103.016585648147</v>
      </c>
      <c r="T2847" s="9">
        <f t="shared" si="235"/>
        <v>42163.016585648147</v>
      </c>
      <c r="U2847">
        <f t="shared" si="236"/>
        <v>2015</v>
      </c>
      <c r="V2847">
        <f t="shared" ref="V2847:V2910" si="237">MONTH(S2847)</f>
        <v>4</v>
      </c>
    </row>
    <row r="2848" spans="1:22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32"/>
        <v>0</v>
      </c>
      <c r="P2848" t="str">
        <f t="shared" si="233"/>
        <v>no backers</v>
      </c>
      <c r="Q2848" s="12" t="s">
        <v>8315</v>
      </c>
      <c r="R2848" t="s">
        <v>8316</v>
      </c>
      <c r="S2848" s="10">
        <f t="shared" si="234"/>
        <v>42108.692060185189</v>
      </c>
      <c r="T2848" s="9">
        <f t="shared" si="235"/>
        <v>42153.692060185189</v>
      </c>
      <c r="U2848">
        <f t="shared" si="236"/>
        <v>2015</v>
      </c>
      <c r="V2848">
        <f t="shared" si="237"/>
        <v>4</v>
      </c>
    </row>
    <row r="2849" spans="1:22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32"/>
        <v>0</v>
      </c>
      <c r="P2849" t="str">
        <f t="shared" si="233"/>
        <v>no backers</v>
      </c>
      <c r="Q2849" s="12" t="s">
        <v>8315</v>
      </c>
      <c r="R2849" t="s">
        <v>8316</v>
      </c>
      <c r="S2849" s="10">
        <f t="shared" si="234"/>
        <v>42453.806307870371</v>
      </c>
      <c r="T2849" s="9">
        <f t="shared" si="235"/>
        <v>42513.806307870371</v>
      </c>
      <c r="U2849">
        <f t="shared" si="236"/>
        <v>2016</v>
      </c>
      <c r="V2849">
        <f t="shared" si="237"/>
        <v>3</v>
      </c>
    </row>
    <row r="2850" spans="1:22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32"/>
        <v>0</v>
      </c>
      <c r="P2850">
        <f t="shared" si="233"/>
        <v>23.333300000000001</v>
      </c>
      <c r="Q2850" s="12" t="s">
        <v>8315</v>
      </c>
      <c r="R2850" t="s">
        <v>8316</v>
      </c>
      <c r="S2850" s="10">
        <f t="shared" si="234"/>
        <v>42123.648831018523</v>
      </c>
      <c r="T2850" s="9">
        <f t="shared" si="235"/>
        <v>42153.648831018523</v>
      </c>
      <c r="U2850">
        <f t="shared" si="236"/>
        <v>2015</v>
      </c>
      <c r="V2850">
        <f t="shared" si="237"/>
        <v>4</v>
      </c>
    </row>
    <row r="2851" spans="1:22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32"/>
        <v>1</v>
      </c>
      <c r="P2851">
        <f t="shared" si="233"/>
        <v>5</v>
      </c>
      <c r="Q2851" s="12" t="s">
        <v>8315</v>
      </c>
      <c r="R2851" t="s">
        <v>8316</v>
      </c>
      <c r="S2851" s="10">
        <f t="shared" si="234"/>
        <v>42453.428240740745</v>
      </c>
      <c r="T2851" s="9">
        <f t="shared" si="235"/>
        <v>42483.428240740745</v>
      </c>
      <c r="U2851">
        <f t="shared" si="236"/>
        <v>2016</v>
      </c>
      <c r="V2851">
        <f t="shared" si="237"/>
        <v>3</v>
      </c>
    </row>
    <row r="2852" spans="1:22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32"/>
        <v>4</v>
      </c>
      <c r="P2852">
        <f t="shared" si="233"/>
        <v>23.923100000000002</v>
      </c>
      <c r="Q2852" s="12" t="s">
        <v>8315</v>
      </c>
      <c r="R2852" t="s">
        <v>8316</v>
      </c>
      <c r="S2852" s="10">
        <f t="shared" si="234"/>
        <v>41858.007071759261</v>
      </c>
      <c r="T2852" s="9">
        <f t="shared" si="235"/>
        <v>41888.007071759261</v>
      </c>
      <c r="U2852">
        <f t="shared" si="236"/>
        <v>2014</v>
      </c>
      <c r="V2852">
        <f t="shared" si="237"/>
        <v>8</v>
      </c>
    </row>
    <row r="2853" spans="1:22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32"/>
        <v>0</v>
      </c>
      <c r="P2853" t="str">
        <f t="shared" si="233"/>
        <v>no backers</v>
      </c>
      <c r="Q2853" s="12" t="s">
        <v>8315</v>
      </c>
      <c r="R2853" t="s">
        <v>8316</v>
      </c>
      <c r="S2853" s="10">
        <f t="shared" si="234"/>
        <v>42390.002650462964</v>
      </c>
      <c r="T2853" s="9">
        <f t="shared" si="235"/>
        <v>42398.970138888893</v>
      </c>
      <c r="U2853">
        <f t="shared" si="236"/>
        <v>2016</v>
      </c>
      <c r="V2853">
        <f t="shared" si="237"/>
        <v>1</v>
      </c>
    </row>
    <row r="2854" spans="1:22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32"/>
        <v>2</v>
      </c>
      <c r="P2854">
        <f t="shared" si="233"/>
        <v>15.833299999999999</v>
      </c>
      <c r="Q2854" s="12" t="s">
        <v>8315</v>
      </c>
      <c r="R2854" t="s">
        <v>8316</v>
      </c>
      <c r="S2854" s="10">
        <f t="shared" si="234"/>
        <v>41781.045173611114</v>
      </c>
      <c r="T2854" s="9">
        <f t="shared" si="235"/>
        <v>41811.045173611114</v>
      </c>
      <c r="U2854">
        <f t="shared" si="236"/>
        <v>2014</v>
      </c>
      <c r="V2854">
        <f t="shared" si="237"/>
        <v>5</v>
      </c>
    </row>
    <row r="2855" spans="1:22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32"/>
        <v>0</v>
      </c>
      <c r="P2855" t="str">
        <f t="shared" si="233"/>
        <v>no backers</v>
      </c>
      <c r="Q2855" s="12" t="s">
        <v>8315</v>
      </c>
      <c r="R2855" t="s">
        <v>8316</v>
      </c>
      <c r="S2855" s="10">
        <f t="shared" si="234"/>
        <v>41836.190937499996</v>
      </c>
      <c r="T2855" s="9">
        <f t="shared" si="235"/>
        <v>41896.190937499996</v>
      </c>
      <c r="U2855">
        <f t="shared" si="236"/>
        <v>2014</v>
      </c>
      <c r="V2855">
        <f t="shared" si="237"/>
        <v>7</v>
      </c>
    </row>
    <row r="2856" spans="1:22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32"/>
        <v>42</v>
      </c>
      <c r="P2856">
        <f t="shared" si="233"/>
        <v>29.785699999999999</v>
      </c>
      <c r="Q2856" s="12" t="s">
        <v>8315</v>
      </c>
      <c r="R2856" t="s">
        <v>8316</v>
      </c>
      <c r="S2856" s="10">
        <f t="shared" si="234"/>
        <v>42111.71665509259</v>
      </c>
      <c r="T2856" s="9">
        <f t="shared" si="235"/>
        <v>42131.71665509259</v>
      </c>
      <c r="U2856">
        <f t="shared" si="236"/>
        <v>2015</v>
      </c>
      <c r="V2856">
        <f t="shared" si="237"/>
        <v>4</v>
      </c>
    </row>
    <row r="2857" spans="1:22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32"/>
        <v>50</v>
      </c>
      <c r="P2857">
        <f t="shared" si="233"/>
        <v>60</v>
      </c>
      <c r="Q2857" s="12" t="s">
        <v>8315</v>
      </c>
      <c r="R2857" t="s">
        <v>8316</v>
      </c>
      <c r="S2857" s="10">
        <f t="shared" si="234"/>
        <v>42370.007766203707</v>
      </c>
      <c r="T2857" s="9">
        <f t="shared" si="235"/>
        <v>42398.981944444444</v>
      </c>
      <c r="U2857">
        <f t="shared" si="236"/>
        <v>2016</v>
      </c>
      <c r="V2857">
        <f t="shared" si="237"/>
        <v>1</v>
      </c>
    </row>
    <row r="2858" spans="1:22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32"/>
        <v>5</v>
      </c>
      <c r="P2858">
        <f t="shared" si="233"/>
        <v>24.333300000000001</v>
      </c>
      <c r="Q2858" s="12" t="s">
        <v>8315</v>
      </c>
      <c r="R2858" t="s">
        <v>8316</v>
      </c>
      <c r="S2858" s="10">
        <f t="shared" si="234"/>
        <v>42165.037581018521</v>
      </c>
      <c r="T2858" s="9">
        <f t="shared" si="235"/>
        <v>42224.898611111115</v>
      </c>
      <c r="U2858">
        <f t="shared" si="236"/>
        <v>2015</v>
      </c>
      <c r="V2858">
        <f t="shared" si="237"/>
        <v>6</v>
      </c>
    </row>
    <row r="2859" spans="1:22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32"/>
        <v>20</v>
      </c>
      <c r="P2859">
        <f t="shared" si="233"/>
        <v>500</v>
      </c>
      <c r="Q2859" s="12" t="s">
        <v>8315</v>
      </c>
      <c r="R2859" t="s">
        <v>8316</v>
      </c>
      <c r="S2859" s="10">
        <f t="shared" si="234"/>
        <v>42726.920081018514</v>
      </c>
      <c r="T2859" s="9">
        <f t="shared" si="235"/>
        <v>42786.75</v>
      </c>
      <c r="U2859">
        <f t="shared" si="236"/>
        <v>2016</v>
      </c>
      <c r="V2859">
        <f t="shared" si="237"/>
        <v>12</v>
      </c>
    </row>
    <row r="2860" spans="1:22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32"/>
        <v>0</v>
      </c>
      <c r="P2860" t="str">
        <f t="shared" si="233"/>
        <v>no backers</v>
      </c>
      <c r="Q2860" s="12" t="s">
        <v>8315</v>
      </c>
      <c r="R2860" t="s">
        <v>8316</v>
      </c>
      <c r="S2860" s="10">
        <f t="shared" si="234"/>
        <v>41954.545081018514</v>
      </c>
      <c r="T2860" s="9">
        <f t="shared" si="235"/>
        <v>41978.477777777778</v>
      </c>
      <c r="U2860">
        <f t="shared" si="236"/>
        <v>2014</v>
      </c>
      <c r="V2860">
        <f t="shared" si="237"/>
        <v>11</v>
      </c>
    </row>
    <row r="2861" spans="1:22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32"/>
        <v>2</v>
      </c>
      <c r="P2861">
        <f t="shared" si="233"/>
        <v>35</v>
      </c>
      <c r="Q2861" s="12" t="s">
        <v>8315</v>
      </c>
      <c r="R2861" t="s">
        <v>8316</v>
      </c>
      <c r="S2861" s="10">
        <f t="shared" si="234"/>
        <v>42233.362314814818</v>
      </c>
      <c r="T2861" s="9">
        <f t="shared" si="235"/>
        <v>42293.362314814818</v>
      </c>
      <c r="U2861">
        <f t="shared" si="236"/>
        <v>2015</v>
      </c>
      <c r="V2861">
        <f t="shared" si="237"/>
        <v>8</v>
      </c>
    </row>
    <row r="2862" spans="1:22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32"/>
        <v>7</v>
      </c>
      <c r="P2862">
        <f t="shared" si="233"/>
        <v>29.555599999999998</v>
      </c>
      <c r="Q2862" s="12" t="s">
        <v>8315</v>
      </c>
      <c r="R2862" t="s">
        <v>8316</v>
      </c>
      <c r="S2862" s="10">
        <f t="shared" si="234"/>
        <v>42480.800648148142</v>
      </c>
      <c r="T2862" s="9">
        <f t="shared" si="235"/>
        <v>42540.800648148142</v>
      </c>
      <c r="U2862">
        <f t="shared" si="236"/>
        <v>2016</v>
      </c>
      <c r="V2862">
        <f t="shared" si="237"/>
        <v>4</v>
      </c>
    </row>
    <row r="2863" spans="1:22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32"/>
        <v>32</v>
      </c>
      <c r="P2863">
        <f t="shared" si="233"/>
        <v>26.666699999999999</v>
      </c>
      <c r="Q2863" s="12" t="s">
        <v>8315</v>
      </c>
      <c r="R2863" t="s">
        <v>8316</v>
      </c>
      <c r="S2863" s="10">
        <f t="shared" si="234"/>
        <v>42257.590833333335</v>
      </c>
      <c r="T2863" s="9">
        <f t="shared" si="235"/>
        <v>42271.590833333335</v>
      </c>
      <c r="U2863">
        <f t="shared" si="236"/>
        <v>2015</v>
      </c>
      <c r="V2863">
        <f t="shared" si="237"/>
        <v>9</v>
      </c>
    </row>
    <row r="2864" spans="1:22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32"/>
        <v>0</v>
      </c>
      <c r="P2864">
        <f t="shared" si="233"/>
        <v>18.333300000000001</v>
      </c>
      <c r="Q2864" s="12" t="s">
        <v>8315</v>
      </c>
      <c r="R2864" t="s">
        <v>8316</v>
      </c>
      <c r="S2864" s="10">
        <f t="shared" si="234"/>
        <v>41784.789687500001</v>
      </c>
      <c r="T2864" s="9">
        <f t="shared" si="235"/>
        <v>41814.789687500001</v>
      </c>
      <c r="U2864">
        <f t="shared" si="236"/>
        <v>2014</v>
      </c>
      <c r="V2864">
        <f t="shared" si="237"/>
        <v>5</v>
      </c>
    </row>
    <row r="2865" spans="1:22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32"/>
        <v>0</v>
      </c>
      <c r="P2865">
        <f t="shared" si="233"/>
        <v>20</v>
      </c>
      <c r="Q2865" s="12" t="s">
        <v>8315</v>
      </c>
      <c r="R2865" t="s">
        <v>8316</v>
      </c>
      <c r="S2865" s="10">
        <f t="shared" si="234"/>
        <v>41831.675034722226</v>
      </c>
      <c r="T2865" s="9">
        <f t="shared" si="235"/>
        <v>41891.675034722226</v>
      </c>
      <c r="U2865">
        <f t="shared" si="236"/>
        <v>2014</v>
      </c>
      <c r="V2865">
        <f t="shared" si="237"/>
        <v>7</v>
      </c>
    </row>
    <row r="2866" spans="1:22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32"/>
        <v>2</v>
      </c>
      <c r="P2866">
        <f t="shared" si="233"/>
        <v>13.333299999999999</v>
      </c>
      <c r="Q2866" s="12" t="s">
        <v>8315</v>
      </c>
      <c r="R2866" t="s">
        <v>8316</v>
      </c>
      <c r="S2866" s="10">
        <f t="shared" si="234"/>
        <v>42172.613506944443</v>
      </c>
      <c r="T2866" s="9">
        <f t="shared" si="235"/>
        <v>42202.554166666669</v>
      </c>
      <c r="U2866">
        <f t="shared" si="236"/>
        <v>2015</v>
      </c>
      <c r="V2866">
        <f t="shared" si="237"/>
        <v>6</v>
      </c>
    </row>
    <row r="2867" spans="1:22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32"/>
        <v>0</v>
      </c>
      <c r="P2867" t="str">
        <f t="shared" si="233"/>
        <v>no backers</v>
      </c>
      <c r="Q2867" s="12" t="s">
        <v>8315</v>
      </c>
      <c r="R2867" t="s">
        <v>8316</v>
      </c>
      <c r="S2867" s="10">
        <f t="shared" si="234"/>
        <v>41950.114108796297</v>
      </c>
      <c r="T2867" s="9">
        <f t="shared" si="235"/>
        <v>42010.114108796297</v>
      </c>
      <c r="U2867">
        <f t="shared" si="236"/>
        <v>2014</v>
      </c>
      <c r="V2867">
        <f t="shared" si="237"/>
        <v>11</v>
      </c>
    </row>
    <row r="2868" spans="1:22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32"/>
        <v>1</v>
      </c>
      <c r="P2868">
        <f t="shared" si="233"/>
        <v>22.5</v>
      </c>
      <c r="Q2868" s="12" t="s">
        <v>8315</v>
      </c>
      <c r="R2868" t="s">
        <v>8316</v>
      </c>
      <c r="S2868" s="10">
        <f t="shared" si="234"/>
        <v>42627.955104166671</v>
      </c>
      <c r="T2868" s="9">
        <f t="shared" si="235"/>
        <v>42657.916666666672</v>
      </c>
      <c r="U2868">
        <f t="shared" si="236"/>
        <v>2016</v>
      </c>
      <c r="V2868">
        <f t="shared" si="237"/>
        <v>9</v>
      </c>
    </row>
    <row r="2869" spans="1:22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32"/>
        <v>20</v>
      </c>
      <c r="P2869">
        <f t="shared" si="233"/>
        <v>50.4</v>
      </c>
      <c r="Q2869" s="12" t="s">
        <v>8315</v>
      </c>
      <c r="R2869" t="s">
        <v>8316</v>
      </c>
      <c r="S2869" s="10">
        <f t="shared" si="234"/>
        <v>42531.195277777777</v>
      </c>
      <c r="T2869" s="9">
        <f t="shared" si="235"/>
        <v>42555.166666666672</v>
      </c>
      <c r="U2869">
        <f t="shared" si="236"/>
        <v>2016</v>
      </c>
      <c r="V2869">
        <f t="shared" si="237"/>
        <v>6</v>
      </c>
    </row>
    <row r="2870" spans="1:22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32"/>
        <v>42</v>
      </c>
      <c r="P2870">
        <f t="shared" si="233"/>
        <v>105.02930000000001</v>
      </c>
      <c r="Q2870" s="12" t="s">
        <v>8315</v>
      </c>
      <c r="R2870" t="s">
        <v>8316</v>
      </c>
      <c r="S2870" s="10">
        <f t="shared" si="234"/>
        <v>42618.827013888891</v>
      </c>
      <c r="T2870" s="9">
        <f t="shared" si="235"/>
        <v>42648.827013888891</v>
      </c>
      <c r="U2870">
        <f t="shared" si="236"/>
        <v>2016</v>
      </c>
      <c r="V2870">
        <f t="shared" si="237"/>
        <v>9</v>
      </c>
    </row>
    <row r="2871" spans="1:22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32"/>
        <v>1</v>
      </c>
      <c r="P2871">
        <f t="shared" si="233"/>
        <v>35.4</v>
      </c>
      <c r="Q2871" s="12" t="s">
        <v>8315</v>
      </c>
      <c r="R2871" t="s">
        <v>8316</v>
      </c>
      <c r="S2871" s="10">
        <f t="shared" si="234"/>
        <v>42540.593530092592</v>
      </c>
      <c r="T2871" s="9">
        <f t="shared" si="235"/>
        <v>42570.593530092592</v>
      </c>
      <c r="U2871">
        <f t="shared" si="236"/>
        <v>2016</v>
      </c>
      <c r="V2871">
        <f t="shared" si="237"/>
        <v>6</v>
      </c>
    </row>
    <row r="2872" spans="1:22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32"/>
        <v>15</v>
      </c>
      <c r="P2872">
        <f t="shared" si="233"/>
        <v>83.333299999999994</v>
      </c>
      <c r="Q2872" s="12" t="s">
        <v>8315</v>
      </c>
      <c r="R2872" t="s">
        <v>8316</v>
      </c>
      <c r="S2872" s="10">
        <f t="shared" si="234"/>
        <v>41746.189409722225</v>
      </c>
      <c r="T2872" s="9">
        <f t="shared" si="235"/>
        <v>41776.189409722225</v>
      </c>
      <c r="U2872">
        <f t="shared" si="236"/>
        <v>2014</v>
      </c>
      <c r="V2872">
        <f t="shared" si="237"/>
        <v>4</v>
      </c>
    </row>
    <row r="2873" spans="1:22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32"/>
        <v>5</v>
      </c>
      <c r="P2873">
        <f t="shared" si="233"/>
        <v>35.923099999999998</v>
      </c>
      <c r="Q2873" s="12" t="s">
        <v>8315</v>
      </c>
      <c r="R2873" t="s">
        <v>8316</v>
      </c>
      <c r="S2873" s="10">
        <f t="shared" si="234"/>
        <v>41974.738576388889</v>
      </c>
      <c r="T2873" s="9">
        <f t="shared" si="235"/>
        <v>41994.738576388889</v>
      </c>
      <c r="U2873">
        <f t="shared" si="236"/>
        <v>2014</v>
      </c>
      <c r="V2873">
        <f t="shared" si="237"/>
        <v>12</v>
      </c>
    </row>
    <row r="2874" spans="1:22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32"/>
        <v>0</v>
      </c>
      <c r="P2874" t="str">
        <f t="shared" si="233"/>
        <v>no backers</v>
      </c>
      <c r="Q2874" s="12" t="s">
        <v>8315</v>
      </c>
      <c r="R2874" t="s">
        <v>8316</v>
      </c>
      <c r="S2874" s="10">
        <f t="shared" si="234"/>
        <v>42115.11618055556</v>
      </c>
      <c r="T2874" s="9">
        <f t="shared" si="235"/>
        <v>42175.11618055556</v>
      </c>
      <c r="U2874">
        <f t="shared" si="236"/>
        <v>2015</v>
      </c>
      <c r="V2874">
        <f t="shared" si="237"/>
        <v>4</v>
      </c>
    </row>
    <row r="2875" spans="1:22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32"/>
        <v>38</v>
      </c>
      <c r="P2875">
        <f t="shared" si="233"/>
        <v>119.125</v>
      </c>
      <c r="Q2875" s="12" t="s">
        <v>8315</v>
      </c>
      <c r="R2875" t="s">
        <v>8316</v>
      </c>
      <c r="S2875" s="10">
        <f t="shared" si="234"/>
        <v>42002.817488425921</v>
      </c>
      <c r="T2875" s="9">
        <f t="shared" si="235"/>
        <v>42032.817488425921</v>
      </c>
      <c r="U2875">
        <f t="shared" si="236"/>
        <v>2014</v>
      </c>
      <c r="V2875">
        <f t="shared" si="237"/>
        <v>12</v>
      </c>
    </row>
    <row r="2876" spans="1:22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32"/>
        <v>5</v>
      </c>
      <c r="P2876">
        <f t="shared" si="233"/>
        <v>90.333299999999994</v>
      </c>
      <c r="Q2876" s="12" t="s">
        <v>8315</v>
      </c>
      <c r="R2876" t="s">
        <v>8316</v>
      </c>
      <c r="S2876" s="10">
        <f t="shared" si="234"/>
        <v>42722.84474537037</v>
      </c>
      <c r="T2876" s="9">
        <f t="shared" si="235"/>
        <v>42752.84474537037</v>
      </c>
      <c r="U2876">
        <f t="shared" si="236"/>
        <v>2016</v>
      </c>
      <c r="V2876">
        <f t="shared" si="237"/>
        <v>12</v>
      </c>
    </row>
    <row r="2877" spans="1:22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32"/>
        <v>0</v>
      </c>
      <c r="P2877">
        <f t="shared" si="233"/>
        <v>2.3332999999999999</v>
      </c>
      <c r="Q2877" s="12" t="s">
        <v>8315</v>
      </c>
      <c r="R2877" t="s">
        <v>8316</v>
      </c>
      <c r="S2877" s="10">
        <f t="shared" si="234"/>
        <v>42465.128391203703</v>
      </c>
      <c r="T2877" s="9">
        <f t="shared" si="235"/>
        <v>42495.128391203703</v>
      </c>
      <c r="U2877">
        <f t="shared" si="236"/>
        <v>2016</v>
      </c>
      <c r="V2877">
        <f t="shared" si="237"/>
        <v>4</v>
      </c>
    </row>
    <row r="2878" spans="1:22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32"/>
        <v>0</v>
      </c>
      <c r="P2878" t="str">
        <f t="shared" si="233"/>
        <v>no backers</v>
      </c>
      <c r="Q2878" s="12" t="s">
        <v>8315</v>
      </c>
      <c r="R2878" t="s">
        <v>8316</v>
      </c>
      <c r="S2878" s="10">
        <f t="shared" si="234"/>
        <v>42171.743969907402</v>
      </c>
      <c r="T2878" s="9">
        <f t="shared" si="235"/>
        <v>42201.743969907402</v>
      </c>
      <c r="U2878">
        <f t="shared" si="236"/>
        <v>2015</v>
      </c>
      <c r="V2878">
        <f t="shared" si="237"/>
        <v>6</v>
      </c>
    </row>
    <row r="2879" spans="1:22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32"/>
        <v>11</v>
      </c>
      <c r="P2879">
        <f t="shared" si="233"/>
        <v>108.33329999999999</v>
      </c>
      <c r="Q2879" s="12" t="s">
        <v>8315</v>
      </c>
      <c r="R2879" t="s">
        <v>8316</v>
      </c>
      <c r="S2879" s="10">
        <f t="shared" si="234"/>
        <v>42672.955138888887</v>
      </c>
      <c r="T2879" s="9">
        <f t="shared" si="235"/>
        <v>42704.708333333328</v>
      </c>
      <c r="U2879">
        <f t="shared" si="236"/>
        <v>2016</v>
      </c>
      <c r="V2879">
        <f t="shared" si="237"/>
        <v>10</v>
      </c>
    </row>
    <row r="2880" spans="1:22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32"/>
        <v>2</v>
      </c>
      <c r="P2880">
        <f t="shared" si="233"/>
        <v>15.75</v>
      </c>
      <c r="Q2880" s="12" t="s">
        <v>8315</v>
      </c>
      <c r="R2880" t="s">
        <v>8316</v>
      </c>
      <c r="S2880" s="10">
        <f t="shared" si="234"/>
        <v>42128.615682870368</v>
      </c>
      <c r="T2880" s="9">
        <f t="shared" si="235"/>
        <v>42188.615682870368</v>
      </c>
      <c r="U2880">
        <f t="shared" si="236"/>
        <v>2015</v>
      </c>
      <c r="V2880">
        <f t="shared" si="237"/>
        <v>5</v>
      </c>
    </row>
    <row r="2881" spans="1:22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32"/>
        <v>0</v>
      </c>
      <c r="P2881">
        <f t="shared" si="233"/>
        <v>29</v>
      </c>
      <c r="Q2881" s="12" t="s">
        <v>8315</v>
      </c>
      <c r="R2881" t="s">
        <v>8316</v>
      </c>
      <c r="S2881" s="10">
        <f t="shared" si="234"/>
        <v>42359.725243055553</v>
      </c>
      <c r="T2881" s="9">
        <f t="shared" si="235"/>
        <v>42389.725243055553</v>
      </c>
      <c r="U2881">
        <f t="shared" si="236"/>
        <v>2015</v>
      </c>
      <c r="V2881">
        <f t="shared" si="237"/>
        <v>12</v>
      </c>
    </row>
    <row r="2882" spans="1:22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32"/>
        <v>23</v>
      </c>
      <c r="P2882">
        <f t="shared" si="233"/>
        <v>96.551699999999997</v>
      </c>
      <c r="Q2882" s="12" t="s">
        <v>8315</v>
      </c>
      <c r="R2882" t="s">
        <v>8316</v>
      </c>
      <c r="S2882" s="10">
        <f t="shared" si="234"/>
        <v>42192.905694444446</v>
      </c>
      <c r="T2882" s="9">
        <f t="shared" si="235"/>
        <v>42236.711805555555</v>
      </c>
      <c r="U2882">
        <f t="shared" si="236"/>
        <v>2015</v>
      </c>
      <c r="V2882">
        <f t="shared" si="237"/>
        <v>7</v>
      </c>
    </row>
    <row r="2883" spans="1:22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38">ROUND(E2883/D2883*100,0)</f>
        <v>0</v>
      </c>
      <c r="P2883" t="str">
        <f t="shared" ref="P2883:P2946" si="239">IFERROR(ROUND(E2883/L2883,4),"no backers")</f>
        <v>no backers</v>
      </c>
      <c r="Q2883" s="12" t="s">
        <v>8315</v>
      </c>
      <c r="R2883" t="s">
        <v>8316</v>
      </c>
      <c r="S2883" s="10">
        <f t="shared" ref="S2883:S2946" si="240">(((J2883/60)/60)/24)+DATE(1970,1,1)</f>
        <v>41916.597638888888</v>
      </c>
      <c r="T2883" s="9">
        <f t="shared" ref="T2883:T2946" si="241">(((I2883/60)/60)/24)+DATE(1970,1,1)</f>
        <v>41976.639305555553</v>
      </c>
      <c r="U2883">
        <f t="shared" ref="U2883:U2923" si="242">YEAR(S2883)</f>
        <v>2014</v>
      </c>
      <c r="V2883">
        <f t="shared" si="237"/>
        <v>10</v>
      </c>
    </row>
    <row r="2884" spans="1:22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38"/>
        <v>34</v>
      </c>
      <c r="P2884">
        <f t="shared" si="239"/>
        <v>63</v>
      </c>
      <c r="Q2884" s="12" t="s">
        <v>8315</v>
      </c>
      <c r="R2884" t="s">
        <v>8316</v>
      </c>
      <c r="S2884" s="10">
        <f t="shared" si="240"/>
        <v>42461.596273148149</v>
      </c>
      <c r="T2884" s="9">
        <f t="shared" si="241"/>
        <v>42491.596273148149</v>
      </c>
      <c r="U2884">
        <f t="shared" si="242"/>
        <v>2016</v>
      </c>
      <c r="V2884">
        <f t="shared" si="237"/>
        <v>4</v>
      </c>
    </row>
    <row r="2885" spans="1:22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38"/>
        <v>19</v>
      </c>
      <c r="P2885">
        <f t="shared" si="239"/>
        <v>381.6</v>
      </c>
      <c r="Q2885" s="12" t="s">
        <v>8315</v>
      </c>
      <c r="R2885" t="s">
        <v>8316</v>
      </c>
      <c r="S2885" s="10">
        <f t="shared" si="240"/>
        <v>42370.90320601852</v>
      </c>
      <c r="T2885" s="9">
        <f t="shared" si="241"/>
        <v>42406.207638888889</v>
      </c>
      <c r="U2885">
        <f t="shared" si="242"/>
        <v>2016</v>
      </c>
      <c r="V2885">
        <f t="shared" si="237"/>
        <v>1</v>
      </c>
    </row>
    <row r="2886" spans="1:22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38"/>
        <v>0</v>
      </c>
      <c r="P2886">
        <f t="shared" si="239"/>
        <v>46.25</v>
      </c>
      <c r="Q2886" s="12" t="s">
        <v>8315</v>
      </c>
      <c r="R2886" t="s">
        <v>8316</v>
      </c>
      <c r="S2886" s="10">
        <f t="shared" si="240"/>
        <v>41948.727256944447</v>
      </c>
      <c r="T2886" s="9">
        <f t="shared" si="241"/>
        <v>41978.727256944447</v>
      </c>
      <c r="U2886">
        <f t="shared" si="242"/>
        <v>2014</v>
      </c>
      <c r="V2886">
        <f t="shared" si="237"/>
        <v>11</v>
      </c>
    </row>
    <row r="2887" spans="1:22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38"/>
        <v>33</v>
      </c>
      <c r="P2887">
        <f t="shared" si="239"/>
        <v>26</v>
      </c>
      <c r="Q2887" s="12" t="s">
        <v>8315</v>
      </c>
      <c r="R2887" t="s">
        <v>8316</v>
      </c>
      <c r="S2887" s="10">
        <f t="shared" si="240"/>
        <v>42047.07640046296</v>
      </c>
      <c r="T2887" s="9">
        <f t="shared" si="241"/>
        <v>42077.034733796296</v>
      </c>
      <c r="U2887">
        <f t="shared" si="242"/>
        <v>2015</v>
      </c>
      <c r="V2887">
        <f t="shared" si="237"/>
        <v>2</v>
      </c>
    </row>
    <row r="2888" spans="1:22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38"/>
        <v>5</v>
      </c>
      <c r="P2888">
        <f t="shared" si="239"/>
        <v>10</v>
      </c>
      <c r="Q2888" s="12" t="s">
        <v>8315</v>
      </c>
      <c r="R2888" t="s">
        <v>8316</v>
      </c>
      <c r="S2888" s="10">
        <f t="shared" si="240"/>
        <v>42261.632916666669</v>
      </c>
      <c r="T2888" s="9">
        <f t="shared" si="241"/>
        <v>42266.165972222225</v>
      </c>
      <c r="U2888">
        <f t="shared" si="242"/>
        <v>2015</v>
      </c>
      <c r="V2888">
        <f t="shared" si="237"/>
        <v>9</v>
      </c>
    </row>
    <row r="2889" spans="1:22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38"/>
        <v>0</v>
      </c>
      <c r="P2889">
        <f t="shared" si="239"/>
        <v>5</v>
      </c>
      <c r="Q2889" s="12" t="s">
        <v>8315</v>
      </c>
      <c r="R2889" t="s">
        <v>8316</v>
      </c>
      <c r="S2889" s="10">
        <f t="shared" si="240"/>
        <v>41985.427361111113</v>
      </c>
      <c r="T2889" s="9">
        <f t="shared" si="241"/>
        <v>42015.427361111113</v>
      </c>
      <c r="U2889">
        <f t="shared" si="242"/>
        <v>2014</v>
      </c>
      <c r="V2889">
        <f t="shared" si="237"/>
        <v>12</v>
      </c>
    </row>
    <row r="2890" spans="1:22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38"/>
        <v>0</v>
      </c>
      <c r="P2890" t="str">
        <f t="shared" si="239"/>
        <v>no backers</v>
      </c>
      <c r="Q2890" s="12" t="s">
        <v>8315</v>
      </c>
      <c r="R2890" t="s">
        <v>8316</v>
      </c>
      <c r="S2890" s="10">
        <f t="shared" si="240"/>
        <v>41922.535185185188</v>
      </c>
      <c r="T2890" s="9">
        <f t="shared" si="241"/>
        <v>41930.207638888889</v>
      </c>
      <c r="U2890">
        <f t="shared" si="242"/>
        <v>2014</v>
      </c>
      <c r="V2890">
        <f t="shared" si="237"/>
        <v>10</v>
      </c>
    </row>
    <row r="2891" spans="1:22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38"/>
        <v>38</v>
      </c>
      <c r="P2891">
        <f t="shared" si="239"/>
        <v>81.571399999999997</v>
      </c>
      <c r="Q2891" s="12" t="s">
        <v>8315</v>
      </c>
      <c r="R2891" t="s">
        <v>8316</v>
      </c>
      <c r="S2891" s="10">
        <f t="shared" si="240"/>
        <v>41850.863252314812</v>
      </c>
      <c r="T2891" s="9">
        <f t="shared" si="241"/>
        <v>41880.863252314812</v>
      </c>
      <c r="U2891">
        <f t="shared" si="242"/>
        <v>2014</v>
      </c>
      <c r="V2891">
        <f t="shared" si="237"/>
        <v>7</v>
      </c>
    </row>
    <row r="2892" spans="1:22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38"/>
        <v>1</v>
      </c>
      <c r="P2892">
        <f t="shared" si="239"/>
        <v>7</v>
      </c>
      <c r="Q2892" s="12" t="s">
        <v>8315</v>
      </c>
      <c r="R2892" t="s">
        <v>8316</v>
      </c>
      <c r="S2892" s="10">
        <f t="shared" si="240"/>
        <v>41831.742962962962</v>
      </c>
      <c r="T2892" s="9">
        <f t="shared" si="241"/>
        <v>41860.125</v>
      </c>
      <c r="U2892">
        <f t="shared" si="242"/>
        <v>2014</v>
      </c>
      <c r="V2892">
        <f t="shared" si="237"/>
        <v>7</v>
      </c>
    </row>
    <row r="2893" spans="1:22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38"/>
        <v>3</v>
      </c>
      <c r="P2893">
        <f t="shared" si="239"/>
        <v>27.3</v>
      </c>
      <c r="Q2893" s="12" t="s">
        <v>8315</v>
      </c>
      <c r="R2893" t="s">
        <v>8316</v>
      </c>
      <c r="S2893" s="10">
        <f t="shared" si="240"/>
        <v>42415.883425925931</v>
      </c>
      <c r="T2893" s="9">
        <f t="shared" si="241"/>
        <v>42475.84175925926</v>
      </c>
      <c r="U2893">
        <f t="shared" si="242"/>
        <v>2016</v>
      </c>
      <c r="V2893">
        <f t="shared" si="237"/>
        <v>2</v>
      </c>
    </row>
    <row r="2894" spans="1:22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38"/>
        <v>9</v>
      </c>
      <c r="P2894">
        <f t="shared" si="239"/>
        <v>29.411799999999999</v>
      </c>
      <c r="Q2894" s="12" t="s">
        <v>8315</v>
      </c>
      <c r="R2894" t="s">
        <v>8316</v>
      </c>
      <c r="S2894" s="10">
        <f t="shared" si="240"/>
        <v>41869.714166666665</v>
      </c>
      <c r="T2894" s="9">
        <f t="shared" si="241"/>
        <v>41876.875</v>
      </c>
      <c r="U2894">
        <f t="shared" si="242"/>
        <v>2014</v>
      </c>
      <c r="V2894">
        <f t="shared" si="237"/>
        <v>8</v>
      </c>
    </row>
    <row r="2895" spans="1:22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38"/>
        <v>1</v>
      </c>
      <c r="P2895">
        <f t="shared" si="239"/>
        <v>12.5</v>
      </c>
      <c r="Q2895" s="12" t="s">
        <v>8315</v>
      </c>
      <c r="R2895" t="s">
        <v>8316</v>
      </c>
      <c r="S2895" s="10">
        <f t="shared" si="240"/>
        <v>41953.773090277777</v>
      </c>
      <c r="T2895" s="9">
        <f t="shared" si="241"/>
        <v>42013.083333333328</v>
      </c>
      <c r="U2895">
        <f t="shared" si="242"/>
        <v>2014</v>
      </c>
      <c r="V2895">
        <f t="shared" si="237"/>
        <v>11</v>
      </c>
    </row>
    <row r="2896" spans="1:22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38"/>
        <v>0</v>
      </c>
      <c r="P2896" t="str">
        <f t="shared" si="239"/>
        <v>no backers</v>
      </c>
      <c r="Q2896" s="12" t="s">
        <v>8315</v>
      </c>
      <c r="R2896" t="s">
        <v>8316</v>
      </c>
      <c r="S2896" s="10">
        <f t="shared" si="240"/>
        <v>42037.986284722225</v>
      </c>
      <c r="T2896" s="9">
        <f t="shared" si="241"/>
        <v>42097.944618055553</v>
      </c>
      <c r="U2896">
        <f t="shared" si="242"/>
        <v>2015</v>
      </c>
      <c r="V2896">
        <f t="shared" si="237"/>
        <v>2</v>
      </c>
    </row>
    <row r="2897" spans="1:22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38"/>
        <v>5</v>
      </c>
      <c r="P2897">
        <f t="shared" si="239"/>
        <v>5.75</v>
      </c>
      <c r="Q2897" s="12" t="s">
        <v>8315</v>
      </c>
      <c r="R2897" t="s">
        <v>8316</v>
      </c>
      <c r="S2897" s="10">
        <f t="shared" si="240"/>
        <v>41811.555462962962</v>
      </c>
      <c r="T2897" s="9">
        <f t="shared" si="241"/>
        <v>41812.875</v>
      </c>
      <c r="U2897">
        <f t="shared" si="242"/>
        <v>2014</v>
      </c>
      <c r="V2897">
        <f t="shared" si="237"/>
        <v>6</v>
      </c>
    </row>
    <row r="2898" spans="1:22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38"/>
        <v>21</v>
      </c>
      <c r="P2898">
        <f t="shared" si="239"/>
        <v>52.083300000000001</v>
      </c>
      <c r="Q2898" s="12" t="s">
        <v>8315</v>
      </c>
      <c r="R2898" t="s">
        <v>8316</v>
      </c>
      <c r="S2898" s="10">
        <f t="shared" si="240"/>
        <v>42701.908807870372</v>
      </c>
      <c r="T2898" s="9">
        <f t="shared" si="241"/>
        <v>42716.25</v>
      </c>
      <c r="U2898">
        <f t="shared" si="242"/>
        <v>2016</v>
      </c>
      <c r="V2898">
        <f t="shared" si="237"/>
        <v>11</v>
      </c>
    </row>
    <row r="2899" spans="1:22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38"/>
        <v>5</v>
      </c>
      <c r="P2899">
        <f t="shared" si="239"/>
        <v>183.33330000000001</v>
      </c>
      <c r="Q2899" s="12" t="s">
        <v>8315</v>
      </c>
      <c r="R2899" t="s">
        <v>8316</v>
      </c>
      <c r="S2899" s="10">
        <f t="shared" si="240"/>
        <v>42258.646504629629</v>
      </c>
      <c r="T2899" s="9">
        <f t="shared" si="241"/>
        <v>42288.645196759258</v>
      </c>
      <c r="U2899">
        <f t="shared" si="242"/>
        <v>2015</v>
      </c>
      <c r="V2899">
        <f t="shared" si="237"/>
        <v>9</v>
      </c>
    </row>
    <row r="2900" spans="1:22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38"/>
        <v>4</v>
      </c>
      <c r="P2900">
        <f t="shared" si="239"/>
        <v>26.333300000000001</v>
      </c>
      <c r="Q2900" s="12" t="s">
        <v>8315</v>
      </c>
      <c r="R2900" t="s">
        <v>8316</v>
      </c>
      <c r="S2900" s="10">
        <f t="shared" si="240"/>
        <v>42278.664965277778</v>
      </c>
      <c r="T2900" s="9">
        <f t="shared" si="241"/>
        <v>42308.664965277778</v>
      </c>
      <c r="U2900">
        <f t="shared" si="242"/>
        <v>2015</v>
      </c>
      <c r="V2900">
        <f t="shared" si="237"/>
        <v>10</v>
      </c>
    </row>
    <row r="2901" spans="1:22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38"/>
        <v>0</v>
      </c>
      <c r="P2901" t="str">
        <f t="shared" si="239"/>
        <v>no backers</v>
      </c>
      <c r="Q2901" s="12" t="s">
        <v>8315</v>
      </c>
      <c r="R2901" t="s">
        <v>8316</v>
      </c>
      <c r="S2901" s="10">
        <f t="shared" si="240"/>
        <v>42515.078217592592</v>
      </c>
      <c r="T2901" s="9">
        <f t="shared" si="241"/>
        <v>42575.078217592592</v>
      </c>
      <c r="U2901">
        <f t="shared" si="242"/>
        <v>2016</v>
      </c>
      <c r="V2901">
        <f t="shared" si="237"/>
        <v>5</v>
      </c>
    </row>
    <row r="2902" spans="1:22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38"/>
        <v>62</v>
      </c>
      <c r="P2902">
        <f t="shared" si="239"/>
        <v>486.42860000000002</v>
      </c>
      <c r="Q2902" s="12" t="s">
        <v>8315</v>
      </c>
      <c r="R2902" t="s">
        <v>8316</v>
      </c>
      <c r="S2902" s="10">
        <f t="shared" si="240"/>
        <v>41830.234166666669</v>
      </c>
      <c r="T2902" s="9">
        <f t="shared" si="241"/>
        <v>41860.234166666669</v>
      </c>
      <c r="U2902">
        <f t="shared" si="242"/>
        <v>2014</v>
      </c>
      <c r="V2902">
        <f t="shared" si="237"/>
        <v>7</v>
      </c>
    </row>
    <row r="2903" spans="1:22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38"/>
        <v>1</v>
      </c>
      <c r="P2903">
        <f t="shared" si="239"/>
        <v>3</v>
      </c>
      <c r="Q2903" s="12" t="s">
        <v>8315</v>
      </c>
      <c r="R2903" t="s">
        <v>8316</v>
      </c>
      <c r="S2903" s="10">
        <f t="shared" si="240"/>
        <v>41982.904386574075</v>
      </c>
      <c r="T2903" s="9">
        <f t="shared" si="241"/>
        <v>42042.904386574075</v>
      </c>
      <c r="U2903">
        <f t="shared" si="242"/>
        <v>2014</v>
      </c>
      <c r="V2903">
        <f t="shared" si="237"/>
        <v>12</v>
      </c>
    </row>
    <row r="2904" spans="1:22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38"/>
        <v>0</v>
      </c>
      <c r="P2904">
        <f t="shared" si="239"/>
        <v>25</v>
      </c>
      <c r="Q2904" s="12" t="s">
        <v>8315</v>
      </c>
      <c r="R2904" t="s">
        <v>8316</v>
      </c>
      <c r="S2904" s="10">
        <f t="shared" si="240"/>
        <v>42210.439768518518</v>
      </c>
      <c r="T2904" s="9">
        <f t="shared" si="241"/>
        <v>42240.439768518518</v>
      </c>
      <c r="U2904">
        <f t="shared" si="242"/>
        <v>2015</v>
      </c>
      <c r="V2904">
        <f t="shared" si="237"/>
        <v>7</v>
      </c>
    </row>
    <row r="2905" spans="1:22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38"/>
        <v>1</v>
      </c>
      <c r="P2905">
        <f t="shared" si="239"/>
        <v>9.75</v>
      </c>
      <c r="Q2905" s="12" t="s">
        <v>8315</v>
      </c>
      <c r="R2905" t="s">
        <v>8316</v>
      </c>
      <c r="S2905" s="10">
        <f t="shared" si="240"/>
        <v>42196.166874999995</v>
      </c>
      <c r="T2905" s="9">
        <f t="shared" si="241"/>
        <v>42256.166874999995</v>
      </c>
      <c r="U2905">
        <f t="shared" si="242"/>
        <v>2015</v>
      </c>
      <c r="V2905">
        <f t="shared" si="237"/>
        <v>7</v>
      </c>
    </row>
    <row r="2906" spans="1:22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38"/>
        <v>5</v>
      </c>
      <c r="P2906">
        <f t="shared" si="239"/>
        <v>18.75</v>
      </c>
      <c r="Q2906" s="12" t="s">
        <v>8315</v>
      </c>
      <c r="R2906" t="s">
        <v>8316</v>
      </c>
      <c r="S2906" s="10">
        <f t="shared" si="240"/>
        <v>41940.967951388891</v>
      </c>
      <c r="T2906" s="9">
        <f t="shared" si="241"/>
        <v>41952.5</v>
      </c>
      <c r="U2906">
        <f t="shared" si="242"/>
        <v>2014</v>
      </c>
      <c r="V2906">
        <f t="shared" si="237"/>
        <v>10</v>
      </c>
    </row>
    <row r="2907" spans="1:22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38"/>
        <v>18</v>
      </c>
      <c r="P2907">
        <f t="shared" si="239"/>
        <v>36.588200000000001</v>
      </c>
      <c r="Q2907" s="12" t="s">
        <v>8315</v>
      </c>
      <c r="R2907" t="s">
        <v>8316</v>
      </c>
      <c r="S2907" s="10">
        <f t="shared" si="240"/>
        <v>42606.056863425925</v>
      </c>
      <c r="T2907" s="9">
        <f t="shared" si="241"/>
        <v>42620.056863425925</v>
      </c>
      <c r="U2907">
        <f t="shared" si="242"/>
        <v>2016</v>
      </c>
      <c r="V2907">
        <f t="shared" si="237"/>
        <v>8</v>
      </c>
    </row>
    <row r="2908" spans="1:22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38"/>
        <v>9</v>
      </c>
      <c r="P2908">
        <f t="shared" si="239"/>
        <v>80.714299999999994</v>
      </c>
      <c r="Q2908" s="12" t="s">
        <v>8315</v>
      </c>
      <c r="R2908" t="s">
        <v>8316</v>
      </c>
      <c r="S2908" s="10">
        <f t="shared" si="240"/>
        <v>42199.648912037039</v>
      </c>
      <c r="T2908" s="9">
        <f t="shared" si="241"/>
        <v>42217.041666666672</v>
      </c>
      <c r="U2908">
        <f t="shared" si="242"/>
        <v>2015</v>
      </c>
      <c r="V2908">
        <f t="shared" si="237"/>
        <v>7</v>
      </c>
    </row>
    <row r="2909" spans="1:22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38"/>
        <v>0</v>
      </c>
      <c r="P2909">
        <f t="shared" si="239"/>
        <v>1</v>
      </c>
      <c r="Q2909" s="12" t="s">
        <v>8315</v>
      </c>
      <c r="R2909" t="s">
        <v>8316</v>
      </c>
      <c r="S2909" s="10">
        <f t="shared" si="240"/>
        <v>42444.877743055549</v>
      </c>
      <c r="T2909" s="9">
        <f t="shared" si="241"/>
        <v>42504.877743055549</v>
      </c>
      <c r="U2909">
        <f t="shared" si="242"/>
        <v>2016</v>
      </c>
      <c r="V2909">
        <f t="shared" si="237"/>
        <v>3</v>
      </c>
    </row>
    <row r="2910" spans="1:22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38"/>
        <v>3</v>
      </c>
      <c r="P2910">
        <f t="shared" si="239"/>
        <v>52.8</v>
      </c>
      <c r="Q2910" s="12" t="s">
        <v>8315</v>
      </c>
      <c r="R2910" t="s">
        <v>8316</v>
      </c>
      <c r="S2910" s="10">
        <f t="shared" si="240"/>
        <v>42499.731701388882</v>
      </c>
      <c r="T2910" s="9">
        <f t="shared" si="241"/>
        <v>42529.731701388882</v>
      </c>
      <c r="U2910">
        <f t="shared" si="242"/>
        <v>2016</v>
      </c>
      <c r="V2910">
        <f t="shared" si="237"/>
        <v>5</v>
      </c>
    </row>
    <row r="2911" spans="1:22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38"/>
        <v>0</v>
      </c>
      <c r="P2911">
        <f t="shared" si="239"/>
        <v>20</v>
      </c>
      <c r="Q2911" s="12" t="s">
        <v>8315</v>
      </c>
      <c r="R2911" t="s">
        <v>8316</v>
      </c>
      <c r="S2911" s="10">
        <f t="shared" si="240"/>
        <v>41929.266215277778</v>
      </c>
      <c r="T2911" s="9">
        <f t="shared" si="241"/>
        <v>41968.823611111111</v>
      </c>
      <c r="U2911">
        <f t="shared" si="242"/>
        <v>2014</v>
      </c>
      <c r="V2911">
        <f t="shared" ref="V2911:V2922" si="243">MONTH(S2911)</f>
        <v>10</v>
      </c>
    </row>
    <row r="2912" spans="1:22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38"/>
        <v>0</v>
      </c>
      <c r="P2912">
        <f t="shared" si="239"/>
        <v>1</v>
      </c>
      <c r="Q2912" s="12" t="s">
        <v>8315</v>
      </c>
      <c r="R2912" t="s">
        <v>8316</v>
      </c>
      <c r="S2912" s="10">
        <f t="shared" si="240"/>
        <v>42107.841284722221</v>
      </c>
      <c r="T2912" s="9">
        <f t="shared" si="241"/>
        <v>42167.841284722221</v>
      </c>
      <c r="U2912">
        <f t="shared" si="242"/>
        <v>2015</v>
      </c>
      <c r="V2912">
        <f t="shared" si="243"/>
        <v>4</v>
      </c>
    </row>
    <row r="2913" spans="1:22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38"/>
        <v>37</v>
      </c>
      <c r="P2913">
        <f t="shared" si="239"/>
        <v>46.928600000000003</v>
      </c>
      <c r="Q2913" s="12" t="s">
        <v>8315</v>
      </c>
      <c r="R2913" t="s">
        <v>8316</v>
      </c>
      <c r="S2913" s="10">
        <f t="shared" si="240"/>
        <v>42142.768819444449</v>
      </c>
      <c r="T2913" s="9">
        <f t="shared" si="241"/>
        <v>42182.768819444449</v>
      </c>
      <c r="U2913">
        <f t="shared" si="242"/>
        <v>2015</v>
      </c>
      <c r="V2913">
        <f t="shared" si="243"/>
        <v>5</v>
      </c>
    </row>
    <row r="2914" spans="1:22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38"/>
        <v>14</v>
      </c>
      <c r="P2914">
        <f t="shared" si="239"/>
        <v>78.076899999999995</v>
      </c>
      <c r="Q2914" s="12" t="s">
        <v>8315</v>
      </c>
      <c r="R2914" t="s">
        <v>8316</v>
      </c>
      <c r="S2914" s="10">
        <f t="shared" si="240"/>
        <v>42354.131643518514</v>
      </c>
      <c r="T2914" s="9">
        <f t="shared" si="241"/>
        <v>42384.131643518514</v>
      </c>
      <c r="U2914">
        <f t="shared" si="242"/>
        <v>2015</v>
      </c>
      <c r="V2914">
        <f t="shared" si="243"/>
        <v>12</v>
      </c>
    </row>
    <row r="2915" spans="1:22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38"/>
        <v>0</v>
      </c>
      <c r="P2915">
        <f t="shared" si="239"/>
        <v>1</v>
      </c>
      <c r="Q2915" s="12" t="s">
        <v>8315</v>
      </c>
      <c r="R2915" t="s">
        <v>8316</v>
      </c>
      <c r="S2915" s="10">
        <f t="shared" si="240"/>
        <v>41828.922905092593</v>
      </c>
      <c r="T2915" s="9">
        <f t="shared" si="241"/>
        <v>41888.922905092593</v>
      </c>
      <c r="U2915">
        <f t="shared" si="242"/>
        <v>2014</v>
      </c>
      <c r="V2915">
        <f t="shared" si="243"/>
        <v>7</v>
      </c>
    </row>
    <row r="2916" spans="1:22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38"/>
        <v>0</v>
      </c>
      <c r="P2916">
        <f t="shared" si="239"/>
        <v>1</v>
      </c>
      <c r="Q2916" s="12" t="s">
        <v>8315</v>
      </c>
      <c r="R2916" t="s">
        <v>8316</v>
      </c>
      <c r="S2916" s="10">
        <f t="shared" si="240"/>
        <v>42017.907337962963</v>
      </c>
      <c r="T2916" s="9">
        <f t="shared" si="241"/>
        <v>42077.865671296298</v>
      </c>
      <c r="U2916">
        <f t="shared" si="242"/>
        <v>2015</v>
      </c>
      <c r="V2916">
        <f t="shared" si="243"/>
        <v>1</v>
      </c>
    </row>
    <row r="2917" spans="1:22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38"/>
        <v>61</v>
      </c>
      <c r="P2917">
        <f t="shared" si="239"/>
        <v>203.66669999999999</v>
      </c>
      <c r="Q2917" s="12" t="s">
        <v>8315</v>
      </c>
      <c r="R2917" t="s">
        <v>8316</v>
      </c>
      <c r="S2917" s="10">
        <f t="shared" si="240"/>
        <v>42415.398032407407</v>
      </c>
      <c r="T2917" s="9">
        <f t="shared" si="241"/>
        <v>42445.356365740736</v>
      </c>
      <c r="U2917">
        <f t="shared" si="242"/>
        <v>2016</v>
      </c>
      <c r="V2917">
        <f t="shared" si="243"/>
        <v>2</v>
      </c>
    </row>
    <row r="2918" spans="1:22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38"/>
        <v>8</v>
      </c>
      <c r="P2918">
        <f t="shared" si="239"/>
        <v>20.714300000000001</v>
      </c>
      <c r="Q2918" s="12" t="s">
        <v>8315</v>
      </c>
      <c r="R2918" t="s">
        <v>8316</v>
      </c>
      <c r="S2918" s="10">
        <f t="shared" si="240"/>
        <v>41755.476724537039</v>
      </c>
      <c r="T2918" s="9">
        <f t="shared" si="241"/>
        <v>41778.476724537039</v>
      </c>
      <c r="U2918">
        <f t="shared" si="242"/>
        <v>2014</v>
      </c>
      <c r="V2918">
        <f t="shared" si="243"/>
        <v>4</v>
      </c>
    </row>
    <row r="2919" spans="1:22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38"/>
        <v>22</v>
      </c>
      <c r="P2919">
        <f t="shared" si="239"/>
        <v>48.555599999999998</v>
      </c>
      <c r="Q2919" s="12" t="s">
        <v>8315</v>
      </c>
      <c r="R2919" t="s">
        <v>8316</v>
      </c>
      <c r="S2919" s="10">
        <f t="shared" si="240"/>
        <v>42245.234340277777</v>
      </c>
      <c r="T2919" s="9">
        <f t="shared" si="241"/>
        <v>42263.234340277777</v>
      </c>
      <c r="U2919">
        <f t="shared" si="242"/>
        <v>2015</v>
      </c>
      <c r="V2919">
        <f t="shared" si="243"/>
        <v>8</v>
      </c>
    </row>
    <row r="2920" spans="1:22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38"/>
        <v>27</v>
      </c>
      <c r="P2920">
        <f t="shared" si="239"/>
        <v>68.099999999999994</v>
      </c>
      <c r="Q2920" s="12" t="s">
        <v>8315</v>
      </c>
      <c r="R2920" t="s">
        <v>8316</v>
      </c>
      <c r="S2920" s="10">
        <f t="shared" si="240"/>
        <v>42278.629710648151</v>
      </c>
      <c r="T2920" s="9">
        <f t="shared" si="241"/>
        <v>42306.629710648151</v>
      </c>
      <c r="U2920">
        <f t="shared" si="242"/>
        <v>2015</v>
      </c>
      <c r="V2920">
        <f t="shared" si="243"/>
        <v>10</v>
      </c>
    </row>
    <row r="2921" spans="1:22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38"/>
        <v>9</v>
      </c>
      <c r="P2921">
        <f t="shared" si="239"/>
        <v>8.5</v>
      </c>
      <c r="Q2921" s="12" t="s">
        <v>8315</v>
      </c>
      <c r="R2921" t="s">
        <v>8316</v>
      </c>
      <c r="S2921" s="10">
        <f t="shared" si="240"/>
        <v>41826.61954861111</v>
      </c>
      <c r="T2921" s="9">
        <f t="shared" si="241"/>
        <v>41856.61954861111</v>
      </c>
      <c r="U2921">
        <f t="shared" si="242"/>
        <v>2014</v>
      </c>
      <c r="V2921">
        <f t="shared" si="243"/>
        <v>7</v>
      </c>
    </row>
    <row r="2922" spans="1:22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38"/>
        <v>27</v>
      </c>
      <c r="P2922">
        <f t="shared" si="239"/>
        <v>51.615400000000001</v>
      </c>
      <c r="Q2922" s="12" t="s">
        <v>8315</v>
      </c>
      <c r="R2922" t="s">
        <v>8316</v>
      </c>
      <c r="S2922" s="10">
        <f t="shared" si="240"/>
        <v>42058.792476851857</v>
      </c>
      <c r="T2922" s="9">
        <f t="shared" si="241"/>
        <v>42088.750810185185</v>
      </c>
      <c r="U2922">
        <f t="shared" si="242"/>
        <v>2015</v>
      </c>
      <c r="V2922">
        <f t="shared" si="243"/>
        <v>2</v>
      </c>
    </row>
    <row r="2923" spans="1:22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38"/>
        <v>129</v>
      </c>
      <c r="P2923">
        <f t="shared" si="239"/>
        <v>43</v>
      </c>
      <c r="Q2923" s="12" t="s">
        <v>8315</v>
      </c>
      <c r="R2923" t="s">
        <v>8357</v>
      </c>
      <c r="S2923" s="10">
        <f t="shared" si="240"/>
        <v>41877.886620370373</v>
      </c>
      <c r="T2923" s="9">
        <f t="shared" si="241"/>
        <v>41907.886620370373</v>
      </c>
      <c r="U2923">
        <f t="shared" si="242"/>
        <v>2014</v>
      </c>
    </row>
    <row r="2924" spans="1:22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38"/>
        <v>100</v>
      </c>
      <c r="P2924">
        <f t="shared" si="239"/>
        <v>83.333299999999994</v>
      </c>
      <c r="Q2924" s="12" t="s">
        <v>8315</v>
      </c>
      <c r="R2924" t="s">
        <v>8357</v>
      </c>
      <c r="S2924" s="10">
        <f t="shared" si="240"/>
        <v>42097.874155092592</v>
      </c>
      <c r="T2924" s="9">
        <f t="shared" si="241"/>
        <v>42142.874155092592</v>
      </c>
      <c r="U2924">
        <f>YEAR(S2924)</f>
        <v>2015</v>
      </c>
    </row>
    <row r="2925" spans="1:22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38"/>
        <v>100</v>
      </c>
      <c r="P2925">
        <f t="shared" si="239"/>
        <v>30</v>
      </c>
      <c r="Q2925" s="12" t="s">
        <v>8315</v>
      </c>
      <c r="R2925" t="s">
        <v>8357</v>
      </c>
      <c r="S2925" s="10">
        <f t="shared" si="240"/>
        <v>42013.15253472222</v>
      </c>
      <c r="T2925" s="9">
        <f t="shared" si="241"/>
        <v>42028.125</v>
      </c>
      <c r="U2925">
        <f t="shared" ref="U2925:U2988" si="244">YEAR(S2925)</f>
        <v>2015</v>
      </c>
    </row>
    <row r="2926" spans="1:22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38"/>
        <v>103</v>
      </c>
      <c r="P2926">
        <f t="shared" si="239"/>
        <v>175.5102</v>
      </c>
      <c r="Q2926" s="12" t="s">
        <v>8315</v>
      </c>
      <c r="R2926" t="s">
        <v>8357</v>
      </c>
      <c r="S2926" s="10">
        <f t="shared" si="240"/>
        <v>42103.556828703702</v>
      </c>
      <c r="T2926" s="9">
        <f t="shared" si="241"/>
        <v>42133.165972222225</v>
      </c>
      <c r="U2926">
        <f t="shared" si="244"/>
        <v>2015</v>
      </c>
    </row>
    <row r="2927" spans="1:22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38"/>
        <v>102</v>
      </c>
      <c r="P2927">
        <f t="shared" si="239"/>
        <v>231.6618</v>
      </c>
      <c r="Q2927" s="12" t="s">
        <v>8315</v>
      </c>
      <c r="R2927" t="s">
        <v>8357</v>
      </c>
      <c r="S2927" s="10">
        <f t="shared" si="240"/>
        <v>41863.584120370368</v>
      </c>
      <c r="T2927" s="9">
        <f t="shared" si="241"/>
        <v>41893.584120370368</v>
      </c>
      <c r="U2927">
        <f t="shared" si="244"/>
        <v>2014</v>
      </c>
    </row>
    <row r="2928" spans="1:22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38"/>
        <v>125</v>
      </c>
      <c r="P2928">
        <f t="shared" si="239"/>
        <v>75</v>
      </c>
      <c r="Q2928" s="12" t="s">
        <v>8315</v>
      </c>
      <c r="R2928" t="s">
        <v>8357</v>
      </c>
      <c r="S2928" s="10">
        <f t="shared" si="240"/>
        <v>42044.765960648147</v>
      </c>
      <c r="T2928" s="9">
        <f t="shared" si="241"/>
        <v>42058.765960648147</v>
      </c>
      <c r="U2928">
        <f t="shared" si="244"/>
        <v>2015</v>
      </c>
    </row>
    <row r="2929" spans="1:21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38"/>
        <v>131</v>
      </c>
      <c r="P2929">
        <f t="shared" si="239"/>
        <v>112.1429</v>
      </c>
      <c r="Q2929" s="12" t="s">
        <v>8315</v>
      </c>
      <c r="R2929" t="s">
        <v>8357</v>
      </c>
      <c r="S2929" s="10">
        <f t="shared" si="240"/>
        <v>41806.669317129628</v>
      </c>
      <c r="T2929" s="9">
        <f t="shared" si="241"/>
        <v>41835.208333333336</v>
      </c>
      <c r="U2929">
        <f t="shared" si="244"/>
        <v>2014</v>
      </c>
    </row>
    <row r="2930" spans="1:21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38"/>
        <v>100</v>
      </c>
      <c r="P2930">
        <f t="shared" si="239"/>
        <v>41.666699999999999</v>
      </c>
      <c r="Q2930" s="12" t="s">
        <v>8315</v>
      </c>
      <c r="R2930" t="s">
        <v>8357</v>
      </c>
      <c r="S2930" s="10">
        <f t="shared" si="240"/>
        <v>42403.998217592598</v>
      </c>
      <c r="T2930" s="9">
        <f t="shared" si="241"/>
        <v>42433.998217592598</v>
      </c>
      <c r="U2930">
        <f t="shared" si="244"/>
        <v>2016</v>
      </c>
    </row>
    <row r="2931" spans="1:21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38"/>
        <v>102</v>
      </c>
      <c r="P2931">
        <f t="shared" si="239"/>
        <v>255.17339999999999</v>
      </c>
      <c r="Q2931" s="12" t="s">
        <v>8315</v>
      </c>
      <c r="R2931" t="s">
        <v>8357</v>
      </c>
      <c r="S2931" s="10">
        <f t="shared" si="240"/>
        <v>41754.564328703702</v>
      </c>
      <c r="T2931" s="9">
        <f t="shared" si="241"/>
        <v>41784.564328703702</v>
      </c>
      <c r="U2931">
        <f t="shared" si="244"/>
        <v>2014</v>
      </c>
    </row>
    <row r="2932" spans="1:21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38"/>
        <v>101</v>
      </c>
      <c r="P2932">
        <f t="shared" si="239"/>
        <v>162.77420000000001</v>
      </c>
      <c r="Q2932" s="12" t="s">
        <v>8315</v>
      </c>
      <c r="R2932" t="s">
        <v>8357</v>
      </c>
      <c r="S2932" s="10">
        <f t="shared" si="240"/>
        <v>42101.584074074075</v>
      </c>
      <c r="T2932" s="9">
        <f t="shared" si="241"/>
        <v>42131.584074074075</v>
      </c>
      <c r="U2932">
        <f t="shared" si="244"/>
        <v>2015</v>
      </c>
    </row>
    <row r="2933" spans="1:21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38"/>
        <v>106</v>
      </c>
      <c r="P2933">
        <f t="shared" si="239"/>
        <v>88.333299999999994</v>
      </c>
      <c r="Q2933" s="12" t="s">
        <v>8315</v>
      </c>
      <c r="R2933" t="s">
        <v>8357</v>
      </c>
      <c r="S2933" s="10">
        <f t="shared" si="240"/>
        <v>41872.291238425925</v>
      </c>
      <c r="T2933" s="9">
        <f t="shared" si="241"/>
        <v>41897.255555555559</v>
      </c>
      <c r="U2933">
        <f t="shared" si="244"/>
        <v>2014</v>
      </c>
    </row>
    <row r="2934" spans="1:21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38"/>
        <v>105</v>
      </c>
      <c r="P2934">
        <f t="shared" si="239"/>
        <v>85.736800000000002</v>
      </c>
      <c r="Q2934" s="12" t="s">
        <v>8315</v>
      </c>
      <c r="R2934" t="s">
        <v>8357</v>
      </c>
      <c r="S2934" s="10">
        <f t="shared" si="240"/>
        <v>42025.164780092593</v>
      </c>
      <c r="T2934" s="9">
        <f t="shared" si="241"/>
        <v>42056.458333333328</v>
      </c>
      <c r="U2934">
        <f t="shared" si="244"/>
        <v>2015</v>
      </c>
    </row>
    <row r="2935" spans="1:21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38"/>
        <v>103</v>
      </c>
      <c r="P2935">
        <f t="shared" si="239"/>
        <v>47.574100000000001</v>
      </c>
      <c r="Q2935" s="12" t="s">
        <v>8315</v>
      </c>
      <c r="R2935" t="s">
        <v>8357</v>
      </c>
      <c r="S2935" s="10">
        <f t="shared" si="240"/>
        <v>42495.956631944442</v>
      </c>
      <c r="T2935" s="9">
        <f t="shared" si="241"/>
        <v>42525.956631944442</v>
      </c>
      <c r="U2935">
        <f t="shared" si="244"/>
        <v>2016</v>
      </c>
    </row>
    <row r="2936" spans="1:21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38"/>
        <v>108</v>
      </c>
      <c r="P2936">
        <f t="shared" si="239"/>
        <v>72.972999999999999</v>
      </c>
      <c r="Q2936" s="12" t="s">
        <v>8315</v>
      </c>
      <c r="R2936" t="s">
        <v>8357</v>
      </c>
      <c r="S2936" s="10">
        <f t="shared" si="240"/>
        <v>41775.636157407411</v>
      </c>
      <c r="T2936" s="9">
        <f t="shared" si="241"/>
        <v>41805.636157407411</v>
      </c>
      <c r="U2936">
        <f t="shared" si="244"/>
        <v>2014</v>
      </c>
    </row>
    <row r="2937" spans="1:21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38"/>
        <v>101</v>
      </c>
      <c r="P2937">
        <f t="shared" si="239"/>
        <v>90.538499999999999</v>
      </c>
      <c r="Q2937" s="12" t="s">
        <v>8315</v>
      </c>
      <c r="R2937" t="s">
        <v>8357</v>
      </c>
      <c r="S2937" s="10">
        <f t="shared" si="240"/>
        <v>42553.583425925928</v>
      </c>
      <c r="T2937" s="9">
        <f t="shared" si="241"/>
        <v>42611.708333333328</v>
      </c>
      <c r="U2937">
        <f t="shared" si="244"/>
        <v>2016</v>
      </c>
    </row>
    <row r="2938" spans="1:21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38"/>
        <v>128</v>
      </c>
      <c r="P2938">
        <f t="shared" si="239"/>
        <v>37.647100000000002</v>
      </c>
      <c r="Q2938" s="12" t="s">
        <v>8315</v>
      </c>
      <c r="R2938" t="s">
        <v>8357</v>
      </c>
      <c r="S2938" s="10">
        <f t="shared" si="240"/>
        <v>41912.650729166664</v>
      </c>
      <c r="T2938" s="9">
        <f t="shared" si="241"/>
        <v>41925.207638888889</v>
      </c>
      <c r="U2938">
        <f t="shared" si="244"/>
        <v>2014</v>
      </c>
    </row>
    <row r="2939" spans="1:21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38"/>
        <v>133</v>
      </c>
      <c r="P2939">
        <f t="shared" si="239"/>
        <v>36.363599999999998</v>
      </c>
      <c r="Q2939" s="12" t="s">
        <v>8315</v>
      </c>
      <c r="R2939" t="s">
        <v>8357</v>
      </c>
      <c r="S2939" s="10">
        <f t="shared" si="240"/>
        <v>41803.457326388889</v>
      </c>
      <c r="T2939" s="9">
        <f t="shared" si="241"/>
        <v>41833.457326388889</v>
      </c>
      <c r="U2939">
        <f t="shared" si="244"/>
        <v>2014</v>
      </c>
    </row>
    <row r="2940" spans="1:21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38"/>
        <v>101</v>
      </c>
      <c r="P2940">
        <f t="shared" si="239"/>
        <v>126.7188</v>
      </c>
      <c r="Q2940" s="12" t="s">
        <v>8315</v>
      </c>
      <c r="R2940" t="s">
        <v>8357</v>
      </c>
      <c r="S2940" s="10">
        <f t="shared" si="240"/>
        <v>42004.703865740739</v>
      </c>
      <c r="T2940" s="9">
        <f t="shared" si="241"/>
        <v>42034.703865740739</v>
      </c>
      <c r="U2940">
        <f t="shared" si="244"/>
        <v>2014</v>
      </c>
    </row>
    <row r="2941" spans="1:21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38"/>
        <v>103</v>
      </c>
      <c r="P2941">
        <f t="shared" si="239"/>
        <v>329.2</v>
      </c>
      <c r="Q2941" s="12" t="s">
        <v>8315</v>
      </c>
      <c r="R2941" t="s">
        <v>8357</v>
      </c>
      <c r="S2941" s="10">
        <f t="shared" si="240"/>
        <v>41845.809166666666</v>
      </c>
      <c r="T2941" s="9">
        <f t="shared" si="241"/>
        <v>41879.041666666664</v>
      </c>
      <c r="U2941">
        <f t="shared" si="244"/>
        <v>2014</v>
      </c>
    </row>
    <row r="2942" spans="1:21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38"/>
        <v>107</v>
      </c>
      <c r="P2942">
        <f t="shared" si="239"/>
        <v>81.242400000000004</v>
      </c>
      <c r="Q2942" s="12" t="s">
        <v>8315</v>
      </c>
      <c r="R2942" t="s">
        <v>8357</v>
      </c>
      <c r="S2942" s="10">
        <f t="shared" si="240"/>
        <v>41982.773356481484</v>
      </c>
      <c r="T2942" s="9">
        <f t="shared" si="241"/>
        <v>42022.773356481484</v>
      </c>
      <c r="U2942">
        <f t="shared" si="244"/>
        <v>2014</v>
      </c>
    </row>
    <row r="2943" spans="1:21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38"/>
        <v>0</v>
      </c>
      <c r="P2943">
        <f t="shared" si="239"/>
        <v>1</v>
      </c>
      <c r="Q2943" s="12" t="s">
        <v>8315</v>
      </c>
      <c r="R2943" t="s">
        <v>8355</v>
      </c>
      <c r="S2943" s="10">
        <f t="shared" si="240"/>
        <v>42034.960127314815</v>
      </c>
      <c r="T2943" s="9">
        <f t="shared" si="241"/>
        <v>42064.960127314815</v>
      </c>
      <c r="U2943">
        <f t="shared" si="244"/>
        <v>2015</v>
      </c>
    </row>
    <row r="2944" spans="1:21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38"/>
        <v>20</v>
      </c>
      <c r="P2944">
        <f t="shared" si="239"/>
        <v>202.2277</v>
      </c>
      <c r="Q2944" s="12" t="s">
        <v>8315</v>
      </c>
      <c r="R2944" t="s">
        <v>8355</v>
      </c>
      <c r="S2944" s="10">
        <f t="shared" si="240"/>
        <v>42334.803923611107</v>
      </c>
      <c r="T2944" s="9">
        <f t="shared" si="241"/>
        <v>42354.845833333333</v>
      </c>
      <c r="U2944">
        <f t="shared" si="244"/>
        <v>2015</v>
      </c>
    </row>
    <row r="2945" spans="1:21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38"/>
        <v>0</v>
      </c>
      <c r="P2945" t="str">
        <f t="shared" si="239"/>
        <v>no backers</v>
      </c>
      <c r="Q2945" s="12" t="s">
        <v>8315</v>
      </c>
      <c r="R2945" t="s">
        <v>8355</v>
      </c>
      <c r="S2945" s="10">
        <f t="shared" si="240"/>
        <v>42077.129398148143</v>
      </c>
      <c r="T2945" s="9">
        <f t="shared" si="241"/>
        <v>42107.129398148143</v>
      </c>
      <c r="U2945">
        <f t="shared" si="244"/>
        <v>2015</v>
      </c>
    </row>
    <row r="2946" spans="1:21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38"/>
        <v>1</v>
      </c>
      <c r="P2946">
        <f t="shared" si="239"/>
        <v>100</v>
      </c>
      <c r="Q2946" s="12" t="s">
        <v>8315</v>
      </c>
      <c r="R2946" t="s">
        <v>8355</v>
      </c>
      <c r="S2946" s="10">
        <f t="shared" si="240"/>
        <v>42132.9143287037</v>
      </c>
      <c r="T2946" s="9">
        <f t="shared" si="241"/>
        <v>42162.9143287037</v>
      </c>
      <c r="U2946">
        <f t="shared" si="244"/>
        <v>2015</v>
      </c>
    </row>
    <row r="2947" spans="1:21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45">ROUND(E2947/D2947*100,0)</f>
        <v>0</v>
      </c>
      <c r="P2947" t="str">
        <f t="shared" ref="P2947:P3010" si="246">IFERROR(ROUND(E2947/L2947,4),"no backers")</f>
        <v>no backers</v>
      </c>
      <c r="Q2947" s="12" t="s">
        <v>8315</v>
      </c>
      <c r="R2947" t="s">
        <v>8355</v>
      </c>
      <c r="S2947" s="10">
        <f t="shared" ref="S2947:S3010" si="247">(((J2947/60)/60)/24)+DATE(1970,1,1)</f>
        <v>42118.139583333337</v>
      </c>
      <c r="T2947" s="9">
        <f t="shared" ref="T2947:T3010" si="248">(((I2947/60)/60)/24)+DATE(1970,1,1)</f>
        <v>42148.139583333337</v>
      </c>
      <c r="U2947">
        <f t="shared" si="244"/>
        <v>2015</v>
      </c>
    </row>
    <row r="2948" spans="1:21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45"/>
        <v>0</v>
      </c>
      <c r="P2948">
        <f t="shared" si="246"/>
        <v>1</v>
      </c>
      <c r="Q2948" s="12" t="s">
        <v>8315</v>
      </c>
      <c r="R2948" t="s">
        <v>8355</v>
      </c>
      <c r="S2948" s="10">
        <f t="shared" si="247"/>
        <v>42567.531157407408</v>
      </c>
      <c r="T2948" s="9">
        <f t="shared" si="248"/>
        <v>42597.531157407408</v>
      </c>
      <c r="U2948">
        <f t="shared" si="244"/>
        <v>2016</v>
      </c>
    </row>
    <row r="2949" spans="1:21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45"/>
        <v>4</v>
      </c>
      <c r="P2949">
        <f t="shared" si="246"/>
        <v>82.461500000000001</v>
      </c>
      <c r="Q2949" s="12" t="s">
        <v>8315</v>
      </c>
      <c r="R2949" t="s">
        <v>8355</v>
      </c>
      <c r="S2949" s="10">
        <f t="shared" si="247"/>
        <v>42649.562118055561</v>
      </c>
      <c r="T2949" s="9">
        <f t="shared" si="248"/>
        <v>42698.715972222228</v>
      </c>
      <c r="U2949">
        <f t="shared" si="244"/>
        <v>2016</v>
      </c>
    </row>
    <row r="2950" spans="1:21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45"/>
        <v>0</v>
      </c>
      <c r="P2950">
        <f t="shared" si="246"/>
        <v>2.6667000000000001</v>
      </c>
      <c r="Q2950" s="12" t="s">
        <v>8315</v>
      </c>
      <c r="R2950" t="s">
        <v>8355</v>
      </c>
      <c r="S2950" s="10">
        <f t="shared" si="247"/>
        <v>42097.649224537032</v>
      </c>
      <c r="T2950" s="9">
        <f t="shared" si="248"/>
        <v>42157.649224537032</v>
      </c>
      <c r="U2950">
        <f t="shared" si="244"/>
        <v>2015</v>
      </c>
    </row>
    <row r="2951" spans="1:21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45"/>
        <v>3</v>
      </c>
      <c r="P2951">
        <f t="shared" si="246"/>
        <v>12.5</v>
      </c>
      <c r="Q2951" s="12" t="s">
        <v>8315</v>
      </c>
      <c r="R2951" t="s">
        <v>8355</v>
      </c>
      <c r="S2951" s="10">
        <f t="shared" si="247"/>
        <v>42297.823113425926</v>
      </c>
      <c r="T2951" s="9">
        <f t="shared" si="248"/>
        <v>42327.864780092597</v>
      </c>
      <c r="U2951">
        <f t="shared" si="244"/>
        <v>2015</v>
      </c>
    </row>
    <row r="2952" spans="1:21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45"/>
        <v>0</v>
      </c>
      <c r="P2952" t="str">
        <f t="shared" si="246"/>
        <v>no backers</v>
      </c>
      <c r="Q2952" s="12" t="s">
        <v>8315</v>
      </c>
      <c r="R2952" t="s">
        <v>8355</v>
      </c>
      <c r="S2952" s="10">
        <f t="shared" si="247"/>
        <v>42362.36518518519</v>
      </c>
      <c r="T2952" s="9">
        <f t="shared" si="248"/>
        <v>42392.36518518519</v>
      </c>
      <c r="U2952">
        <f t="shared" si="244"/>
        <v>2015</v>
      </c>
    </row>
    <row r="2953" spans="1:21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45"/>
        <v>2</v>
      </c>
      <c r="P2953">
        <f t="shared" si="246"/>
        <v>18.896599999999999</v>
      </c>
      <c r="Q2953" s="12" t="s">
        <v>8315</v>
      </c>
      <c r="R2953" t="s">
        <v>8355</v>
      </c>
      <c r="S2953" s="10">
        <f t="shared" si="247"/>
        <v>41872.802928240737</v>
      </c>
      <c r="T2953" s="9">
        <f t="shared" si="248"/>
        <v>41917.802928240737</v>
      </c>
      <c r="U2953">
        <f t="shared" si="244"/>
        <v>2014</v>
      </c>
    </row>
    <row r="2954" spans="1:21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45"/>
        <v>8</v>
      </c>
      <c r="P2954">
        <f t="shared" si="246"/>
        <v>200.625</v>
      </c>
      <c r="Q2954" s="12" t="s">
        <v>8315</v>
      </c>
      <c r="R2954" t="s">
        <v>8355</v>
      </c>
      <c r="S2954" s="10">
        <f t="shared" si="247"/>
        <v>42628.690266203703</v>
      </c>
      <c r="T2954" s="9">
        <f t="shared" si="248"/>
        <v>42660.166666666672</v>
      </c>
      <c r="U2954">
        <f t="shared" si="244"/>
        <v>2016</v>
      </c>
    </row>
    <row r="2955" spans="1:21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45"/>
        <v>0</v>
      </c>
      <c r="P2955">
        <f t="shared" si="246"/>
        <v>201.66669999999999</v>
      </c>
      <c r="Q2955" s="12" t="s">
        <v>8315</v>
      </c>
      <c r="R2955" t="s">
        <v>8355</v>
      </c>
      <c r="S2955" s="10">
        <f t="shared" si="247"/>
        <v>42255.791909722218</v>
      </c>
      <c r="T2955" s="9">
        <f t="shared" si="248"/>
        <v>42285.791909722218</v>
      </c>
      <c r="U2955">
        <f t="shared" si="244"/>
        <v>2015</v>
      </c>
    </row>
    <row r="2956" spans="1:21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45"/>
        <v>0</v>
      </c>
      <c r="P2956" t="str">
        <f t="shared" si="246"/>
        <v>no backers</v>
      </c>
      <c r="Q2956" s="12" t="s">
        <v>8315</v>
      </c>
      <c r="R2956" t="s">
        <v>8355</v>
      </c>
      <c r="S2956" s="10">
        <f t="shared" si="247"/>
        <v>42790.583368055552</v>
      </c>
      <c r="T2956" s="9">
        <f t="shared" si="248"/>
        <v>42810.541701388895</v>
      </c>
      <c r="U2956">
        <f t="shared" si="244"/>
        <v>2017</v>
      </c>
    </row>
    <row r="2957" spans="1:21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45"/>
        <v>60</v>
      </c>
      <c r="P2957">
        <f t="shared" si="246"/>
        <v>65</v>
      </c>
      <c r="Q2957" s="12" t="s">
        <v>8315</v>
      </c>
      <c r="R2957" t="s">
        <v>8355</v>
      </c>
      <c r="S2957" s="10">
        <f t="shared" si="247"/>
        <v>42141.741307870368</v>
      </c>
      <c r="T2957" s="9">
        <f t="shared" si="248"/>
        <v>42171.741307870368</v>
      </c>
      <c r="U2957">
        <f t="shared" si="244"/>
        <v>2015</v>
      </c>
    </row>
    <row r="2958" spans="1:21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45"/>
        <v>17</v>
      </c>
      <c r="P2958">
        <f t="shared" si="246"/>
        <v>66.099999999999994</v>
      </c>
      <c r="Q2958" s="12" t="s">
        <v>8315</v>
      </c>
      <c r="R2958" t="s">
        <v>8355</v>
      </c>
      <c r="S2958" s="10">
        <f t="shared" si="247"/>
        <v>42464.958912037036</v>
      </c>
      <c r="T2958" s="9">
        <f t="shared" si="248"/>
        <v>42494.958912037036</v>
      </c>
      <c r="U2958">
        <f t="shared" si="244"/>
        <v>2016</v>
      </c>
    </row>
    <row r="2959" spans="1:21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45"/>
        <v>2</v>
      </c>
      <c r="P2959">
        <f t="shared" si="246"/>
        <v>93.333299999999994</v>
      </c>
      <c r="Q2959" s="12" t="s">
        <v>8315</v>
      </c>
      <c r="R2959" t="s">
        <v>8355</v>
      </c>
      <c r="S2959" s="10">
        <f t="shared" si="247"/>
        <v>42031.011249999996</v>
      </c>
      <c r="T2959" s="9">
        <f t="shared" si="248"/>
        <v>42090.969583333332</v>
      </c>
      <c r="U2959">
        <f t="shared" si="244"/>
        <v>2015</v>
      </c>
    </row>
    <row r="2960" spans="1:21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45"/>
        <v>0</v>
      </c>
      <c r="P2960" t="str">
        <f t="shared" si="246"/>
        <v>no backers</v>
      </c>
      <c r="Q2960" s="12" t="s">
        <v>8315</v>
      </c>
      <c r="R2960" t="s">
        <v>8355</v>
      </c>
      <c r="S2960" s="10">
        <f t="shared" si="247"/>
        <v>42438.779131944444</v>
      </c>
      <c r="T2960" s="9">
        <f t="shared" si="248"/>
        <v>42498.73746527778</v>
      </c>
      <c r="U2960">
        <f t="shared" si="244"/>
        <v>2016</v>
      </c>
    </row>
    <row r="2961" spans="1:22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45"/>
        <v>0</v>
      </c>
      <c r="P2961" t="str">
        <f t="shared" si="246"/>
        <v>no backers</v>
      </c>
      <c r="Q2961" s="12" t="s">
        <v>8315</v>
      </c>
      <c r="R2961" t="s">
        <v>8355</v>
      </c>
      <c r="S2961" s="10">
        <f t="shared" si="247"/>
        <v>42498.008391203708</v>
      </c>
      <c r="T2961" s="9">
        <f t="shared" si="248"/>
        <v>42528.008391203708</v>
      </c>
      <c r="U2961">
        <f t="shared" si="244"/>
        <v>2016</v>
      </c>
    </row>
    <row r="2962" spans="1:22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45"/>
        <v>0</v>
      </c>
      <c r="P2962" t="str">
        <f t="shared" si="246"/>
        <v>no backers</v>
      </c>
      <c r="Q2962" s="12" t="s">
        <v>8315</v>
      </c>
      <c r="R2962" t="s">
        <v>8355</v>
      </c>
      <c r="S2962" s="10">
        <f t="shared" si="247"/>
        <v>41863.757210648146</v>
      </c>
      <c r="T2962" s="9">
        <f t="shared" si="248"/>
        <v>41893.757210648146</v>
      </c>
      <c r="U2962">
        <f t="shared" si="244"/>
        <v>2014</v>
      </c>
    </row>
    <row r="2963" spans="1:22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45"/>
        <v>110</v>
      </c>
      <c r="P2963">
        <f t="shared" si="246"/>
        <v>50.75</v>
      </c>
      <c r="Q2963" s="12" t="s">
        <v>8315</v>
      </c>
      <c r="R2963" t="s">
        <v>8316</v>
      </c>
      <c r="S2963" s="10">
        <f t="shared" si="247"/>
        <v>42061.212488425925</v>
      </c>
      <c r="T2963" s="9">
        <f t="shared" si="248"/>
        <v>42089.166666666672</v>
      </c>
      <c r="U2963">
        <f t="shared" si="244"/>
        <v>2015</v>
      </c>
      <c r="V2963">
        <f t="shared" ref="V2963:V2982" si="249">MONTH(S2963)</f>
        <v>2</v>
      </c>
    </row>
    <row r="2964" spans="1:22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45"/>
        <v>122</v>
      </c>
      <c r="P2964">
        <f t="shared" si="246"/>
        <v>60.9</v>
      </c>
      <c r="Q2964" s="12" t="s">
        <v>8315</v>
      </c>
      <c r="R2964" t="s">
        <v>8316</v>
      </c>
      <c r="S2964" s="10">
        <f t="shared" si="247"/>
        <v>42036.24428240741</v>
      </c>
      <c r="T2964" s="9">
        <f t="shared" si="248"/>
        <v>42064.290972222225</v>
      </c>
      <c r="U2964">
        <f t="shared" si="244"/>
        <v>2015</v>
      </c>
      <c r="V2964">
        <f t="shared" si="249"/>
        <v>2</v>
      </c>
    </row>
    <row r="2965" spans="1:22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45"/>
        <v>107</v>
      </c>
      <c r="P2965">
        <f t="shared" si="246"/>
        <v>109.03060000000001</v>
      </c>
      <c r="Q2965" s="12" t="s">
        <v>8315</v>
      </c>
      <c r="R2965" t="s">
        <v>8316</v>
      </c>
      <c r="S2965" s="10">
        <f t="shared" si="247"/>
        <v>42157.470185185186</v>
      </c>
      <c r="T2965" s="9">
        <f t="shared" si="248"/>
        <v>42187.470185185186</v>
      </c>
      <c r="U2965">
        <f t="shared" si="244"/>
        <v>2015</v>
      </c>
      <c r="V2965">
        <f t="shared" si="249"/>
        <v>6</v>
      </c>
    </row>
    <row r="2966" spans="1:22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45"/>
        <v>101</v>
      </c>
      <c r="P2966">
        <f t="shared" si="246"/>
        <v>25.692299999999999</v>
      </c>
      <c r="Q2966" s="12" t="s">
        <v>8315</v>
      </c>
      <c r="R2966" t="s">
        <v>8316</v>
      </c>
      <c r="S2966" s="10">
        <f t="shared" si="247"/>
        <v>41827.909942129627</v>
      </c>
      <c r="T2966" s="9">
        <f t="shared" si="248"/>
        <v>41857.897222222222</v>
      </c>
      <c r="U2966">
        <f t="shared" si="244"/>
        <v>2014</v>
      </c>
      <c r="V2966">
        <f t="shared" si="249"/>
        <v>7</v>
      </c>
    </row>
    <row r="2967" spans="1:22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45"/>
        <v>109</v>
      </c>
      <c r="P2967">
        <f t="shared" si="246"/>
        <v>41.923099999999998</v>
      </c>
      <c r="Q2967" s="12" t="s">
        <v>8315</v>
      </c>
      <c r="R2967" t="s">
        <v>8316</v>
      </c>
      <c r="S2967" s="10">
        <f t="shared" si="247"/>
        <v>42162.729548611111</v>
      </c>
      <c r="T2967" s="9">
        <f t="shared" si="248"/>
        <v>42192.729548611111</v>
      </c>
      <c r="U2967">
        <f t="shared" si="244"/>
        <v>2015</v>
      </c>
      <c r="V2967">
        <f t="shared" si="249"/>
        <v>6</v>
      </c>
    </row>
    <row r="2968" spans="1:22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45"/>
        <v>114</v>
      </c>
      <c r="P2968">
        <f t="shared" si="246"/>
        <v>88.773399999999995</v>
      </c>
      <c r="Q2968" s="12" t="s">
        <v>8315</v>
      </c>
      <c r="R2968" t="s">
        <v>8316</v>
      </c>
      <c r="S2968" s="10">
        <f t="shared" si="247"/>
        <v>42233.738564814819</v>
      </c>
      <c r="T2968" s="9">
        <f t="shared" si="248"/>
        <v>42263.738564814819</v>
      </c>
      <c r="U2968">
        <f t="shared" si="244"/>
        <v>2015</v>
      </c>
      <c r="V2968">
        <f t="shared" si="249"/>
        <v>8</v>
      </c>
    </row>
    <row r="2969" spans="1:22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45"/>
        <v>114</v>
      </c>
      <c r="P2969">
        <f t="shared" si="246"/>
        <v>80.225399999999993</v>
      </c>
      <c r="Q2969" s="12" t="s">
        <v>8315</v>
      </c>
      <c r="R2969" t="s">
        <v>8316</v>
      </c>
      <c r="S2969" s="10">
        <f t="shared" si="247"/>
        <v>42042.197824074072</v>
      </c>
      <c r="T2969" s="9">
        <f t="shared" si="248"/>
        <v>42072.156157407408</v>
      </c>
      <c r="U2969">
        <f t="shared" si="244"/>
        <v>2015</v>
      </c>
      <c r="V2969">
        <f t="shared" si="249"/>
        <v>2</v>
      </c>
    </row>
    <row r="2970" spans="1:22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45"/>
        <v>106</v>
      </c>
      <c r="P2970">
        <f t="shared" si="246"/>
        <v>78.936199999999999</v>
      </c>
      <c r="Q2970" s="12" t="s">
        <v>8315</v>
      </c>
      <c r="R2970" t="s">
        <v>8316</v>
      </c>
      <c r="S2970" s="10">
        <f t="shared" si="247"/>
        <v>42585.523842592593</v>
      </c>
      <c r="T2970" s="9">
        <f t="shared" si="248"/>
        <v>42599.165972222225</v>
      </c>
      <c r="U2970">
        <f t="shared" si="244"/>
        <v>2016</v>
      </c>
      <c r="V2970">
        <f t="shared" si="249"/>
        <v>8</v>
      </c>
    </row>
    <row r="2971" spans="1:22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45"/>
        <v>163</v>
      </c>
      <c r="P2971">
        <f t="shared" si="246"/>
        <v>95.588200000000001</v>
      </c>
      <c r="Q2971" s="12" t="s">
        <v>8315</v>
      </c>
      <c r="R2971" t="s">
        <v>8316</v>
      </c>
      <c r="S2971" s="10">
        <f t="shared" si="247"/>
        <v>42097.786493055552</v>
      </c>
      <c r="T2971" s="9">
        <f t="shared" si="248"/>
        <v>42127.952083333337</v>
      </c>
      <c r="U2971">
        <f t="shared" si="244"/>
        <v>2015</v>
      </c>
      <c r="V2971">
        <f t="shared" si="249"/>
        <v>4</v>
      </c>
    </row>
    <row r="2972" spans="1:22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45"/>
        <v>106</v>
      </c>
      <c r="P2972">
        <f t="shared" si="246"/>
        <v>69.890100000000004</v>
      </c>
      <c r="Q2972" s="12" t="s">
        <v>8315</v>
      </c>
      <c r="R2972" t="s">
        <v>8316</v>
      </c>
      <c r="S2972" s="10">
        <f t="shared" si="247"/>
        <v>41808.669571759259</v>
      </c>
      <c r="T2972" s="9">
        <f t="shared" si="248"/>
        <v>41838.669571759259</v>
      </c>
      <c r="U2972">
        <f t="shared" si="244"/>
        <v>2014</v>
      </c>
      <c r="V2972">
        <f t="shared" si="249"/>
        <v>6</v>
      </c>
    </row>
    <row r="2973" spans="1:22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45"/>
        <v>100</v>
      </c>
      <c r="P2973">
        <f t="shared" si="246"/>
        <v>74.534899999999993</v>
      </c>
      <c r="Q2973" s="12" t="s">
        <v>8315</v>
      </c>
      <c r="R2973" t="s">
        <v>8316</v>
      </c>
      <c r="S2973" s="10">
        <f t="shared" si="247"/>
        <v>41852.658310185187</v>
      </c>
      <c r="T2973" s="9">
        <f t="shared" si="248"/>
        <v>41882.658310185187</v>
      </c>
      <c r="U2973">
        <f t="shared" si="244"/>
        <v>2014</v>
      </c>
      <c r="V2973">
        <f t="shared" si="249"/>
        <v>8</v>
      </c>
    </row>
    <row r="2974" spans="1:22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45"/>
        <v>105</v>
      </c>
      <c r="P2974">
        <f t="shared" si="246"/>
        <v>123.94119999999999</v>
      </c>
      <c r="Q2974" s="12" t="s">
        <v>8315</v>
      </c>
      <c r="R2974" t="s">
        <v>8316</v>
      </c>
      <c r="S2974" s="10">
        <f t="shared" si="247"/>
        <v>42694.110185185185</v>
      </c>
      <c r="T2974" s="9">
        <f t="shared" si="248"/>
        <v>42709.041666666672</v>
      </c>
      <c r="U2974">
        <f t="shared" si="244"/>
        <v>2016</v>
      </c>
      <c r="V2974">
        <f t="shared" si="249"/>
        <v>11</v>
      </c>
    </row>
    <row r="2975" spans="1:22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45"/>
        <v>175</v>
      </c>
      <c r="P2975">
        <f t="shared" si="246"/>
        <v>264.8485</v>
      </c>
      <c r="Q2975" s="12" t="s">
        <v>8315</v>
      </c>
      <c r="R2975" t="s">
        <v>8316</v>
      </c>
      <c r="S2975" s="10">
        <f t="shared" si="247"/>
        <v>42341.818379629629</v>
      </c>
      <c r="T2975" s="9">
        <f t="shared" si="248"/>
        <v>42370.166666666672</v>
      </c>
      <c r="U2975">
        <f t="shared" si="244"/>
        <v>2015</v>
      </c>
      <c r="V2975">
        <f t="shared" si="249"/>
        <v>12</v>
      </c>
    </row>
    <row r="2976" spans="1:22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45"/>
        <v>102</v>
      </c>
      <c r="P2976">
        <f t="shared" si="246"/>
        <v>58.620699999999999</v>
      </c>
      <c r="Q2976" s="12" t="s">
        <v>8315</v>
      </c>
      <c r="R2976" t="s">
        <v>8316</v>
      </c>
      <c r="S2976" s="10">
        <f t="shared" si="247"/>
        <v>41880.061006944445</v>
      </c>
      <c r="T2976" s="9">
        <f t="shared" si="248"/>
        <v>41908.065972222219</v>
      </c>
      <c r="U2976">
        <f t="shared" si="244"/>
        <v>2014</v>
      </c>
      <c r="V2976">
        <f t="shared" si="249"/>
        <v>8</v>
      </c>
    </row>
    <row r="2977" spans="1:22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45"/>
        <v>100</v>
      </c>
      <c r="P2977">
        <f t="shared" si="246"/>
        <v>70.885000000000005</v>
      </c>
      <c r="Q2977" s="12" t="s">
        <v>8315</v>
      </c>
      <c r="R2977" t="s">
        <v>8316</v>
      </c>
      <c r="S2977" s="10">
        <f t="shared" si="247"/>
        <v>41941.683865740742</v>
      </c>
      <c r="T2977" s="9">
        <f t="shared" si="248"/>
        <v>41970.125</v>
      </c>
      <c r="U2977">
        <f t="shared" si="244"/>
        <v>2014</v>
      </c>
      <c r="V2977">
        <f t="shared" si="249"/>
        <v>10</v>
      </c>
    </row>
    <row r="2978" spans="1:22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45"/>
        <v>171</v>
      </c>
      <c r="P2978">
        <f t="shared" si="246"/>
        <v>8.5714000000000006</v>
      </c>
      <c r="Q2978" s="12" t="s">
        <v>8315</v>
      </c>
      <c r="R2978" t="s">
        <v>8316</v>
      </c>
      <c r="S2978" s="10">
        <f t="shared" si="247"/>
        <v>42425.730671296296</v>
      </c>
      <c r="T2978" s="9">
        <f t="shared" si="248"/>
        <v>42442.5</v>
      </c>
      <c r="U2978">
        <f t="shared" si="244"/>
        <v>2016</v>
      </c>
      <c r="V2978">
        <f t="shared" si="249"/>
        <v>2</v>
      </c>
    </row>
    <row r="2979" spans="1:22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45"/>
        <v>114</v>
      </c>
      <c r="P2979">
        <f t="shared" si="246"/>
        <v>113.5667</v>
      </c>
      <c r="Q2979" s="12" t="s">
        <v>8315</v>
      </c>
      <c r="R2979" t="s">
        <v>8316</v>
      </c>
      <c r="S2979" s="10">
        <f t="shared" si="247"/>
        <v>42026.88118055556</v>
      </c>
      <c r="T2979" s="9">
        <f t="shared" si="248"/>
        <v>42086.093055555553</v>
      </c>
      <c r="U2979">
        <f t="shared" si="244"/>
        <v>2015</v>
      </c>
      <c r="V2979">
        <f t="shared" si="249"/>
        <v>1</v>
      </c>
    </row>
    <row r="2980" spans="1:22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45"/>
        <v>129</v>
      </c>
      <c r="P2980">
        <f t="shared" si="246"/>
        <v>60.6875</v>
      </c>
      <c r="Q2980" s="12" t="s">
        <v>8315</v>
      </c>
      <c r="R2980" t="s">
        <v>8316</v>
      </c>
      <c r="S2980" s="10">
        <f t="shared" si="247"/>
        <v>41922.640590277777</v>
      </c>
      <c r="T2980" s="9">
        <f t="shared" si="248"/>
        <v>41932.249305555553</v>
      </c>
      <c r="U2980">
        <f t="shared" si="244"/>
        <v>2014</v>
      </c>
      <c r="V2980">
        <f t="shared" si="249"/>
        <v>10</v>
      </c>
    </row>
    <row r="2981" spans="1:22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45"/>
        <v>101</v>
      </c>
      <c r="P2981">
        <f t="shared" si="246"/>
        <v>110.2174</v>
      </c>
      <c r="Q2981" s="12" t="s">
        <v>8315</v>
      </c>
      <c r="R2981" t="s">
        <v>8316</v>
      </c>
      <c r="S2981" s="10">
        <f t="shared" si="247"/>
        <v>41993.824340277773</v>
      </c>
      <c r="T2981" s="9">
        <f t="shared" si="248"/>
        <v>42010.25</v>
      </c>
      <c r="U2981">
        <f t="shared" si="244"/>
        <v>2014</v>
      </c>
      <c r="V2981">
        <f t="shared" si="249"/>
        <v>12</v>
      </c>
    </row>
    <row r="2982" spans="1:22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45"/>
        <v>109</v>
      </c>
      <c r="P2982">
        <f t="shared" si="246"/>
        <v>136.45830000000001</v>
      </c>
      <c r="Q2982" s="12" t="s">
        <v>8315</v>
      </c>
      <c r="R2982" t="s">
        <v>8316</v>
      </c>
      <c r="S2982" s="10">
        <f t="shared" si="247"/>
        <v>42219.915856481486</v>
      </c>
      <c r="T2982" s="9">
        <f t="shared" si="248"/>
        <v>42240.083333333328</v>
      </c>
      <c r="U2982">
        <f t="shared" si="244"/>
        <v>2015</v>
      </c>
      <c r="V2982">
        <f t="shared" si="249"/>
        <v>8</v>
      </c>
    </row>
    <row r="2983" spans="1:22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45"/>
        <v>129</v>
      </c>
      <c r="P2983">
        <f t="shared" si="246"/>
        <v>53.164900000000003</v>
      </c>
      <c r="Q2983" s="12" t="s">
        <v>8315</v>
      </c>
      <c r="R2983" t="s">
        <v>8355</v>
      </c>
      <c r="S2983" s="10">
        <f t="shared" si="247"/>
        <v>42225.559675925921</v>
      </c>
      <c r="T2983" s="9">
        <f t="shared" si="248"/>
        <v>42270.559675925921</v>
      </c>
      <c r="U2983">
        <f t="shared" si="244"/>
        <v>2015</v>
      </c>
    </row>
    <row r="2984" spans="1:22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45"/>
        <v>102</v>
      </c>
      <c r="P2984">
        <f t="shared" si="246"/>
        <v>86.491500000000002</v>
      </c>
      <c r="Q2984" s="12" t="s">
        <v>8315</v>
      </c>
      <c r="R2984" t="s">
        <v>8355</v>
      </c>
      <c r="S2984" s="10">
        <f t="shared" si="247"/>
        <v>42381.686840277776</v>
      </c>
      <c r="T2984" s="9">
        <f t="shared" si="248"/>
        <v>42411.686840277776</v>
      </c>
      <c r="U2984">
        <f t="shared" si="244"/>
        <v>2016</v>
      </c>
    </row>
    <row r="2985" spans="1:22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45"/>
        <v>147</v>
      </c>
      <c r="P2985">
        <f t="shared" si="246"/>
        <v>155.23830000000001</v>
      </c>
      <c r="Q2985" s="12" t="s">
        <v>8315</v>
      </c>
      <c r="R2985" t="s">
        <v>8355</v>
      </c>
      <c r="S2985" s="10">
        <f t="shared" si="247"/>
        <v>41894.632361111115</v>
      </c>
      <c r="T2985" s="9">
        <f t="shared" si="248"/>
        <v>41954.674027777779</v>
      </c>
      <c r="U2985">
        <f t="shared" si="244"/>
        <v>2014</v>
      </c>
    </row>
    <row r="2986" spans="1:22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45"/>
        <v>100</v>
      </c>
      <c r="P2986">
        <f t="shared" si="246"/>
        <v>115.0826</v>
      </c>
      <c r="Q2986" s="12" t="s">
        <v>8315</v>
      </c>
      <c r="R2986" t="s">
        <v>8355</v>
      </c>
      <c r="S2986" s="10">
        <f t="shared" si="247"/>
        <v>42576.278715277775</v>
      </c>
      <c r="T2986" s="9">
        <f t="shared" si="248"/>
        <v>42606.278715277775</v>
      </c>
      <c r="U2986">
        <f t="shared" si="244"/>
        <v>2016</v>
      </c>
    </row>
    <row r="2987" spans="1:22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45"/>
        <v>122</v>
      </c>
      <c r="P2987">
        <f t="shared" si="246"/>
        <v>109.5946</v>
      </c>
      <c r="Q2987" s="12" t="s">
        <v>8315</v>
      </c>
      <c r="R2987" t="s">
        <v>8355</v>
      </c>
      <c r="S2987" s="10">
        <f t="shared" si="247"/>
        <v>42654.973703703698</v>
      </c>
      <c r="T2987" s="9">
        <f t="shared" si="248"/>
        <v>42674.166666666672</v>
      </c>
      <c r="U2987">
        <f t="shared" si="244"/>
        <v>2016</v>
      </c>
    </row>
    <row r="2988" spans="1:22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45"/>
        <v>106</v>
      </c>
      <c r="P2988">
        <f t="shared" si="246"/>
        <v>45.214300000000001</v>
      </c>
      <c r="Q2988" s="12" t="s">
        <v>8315</v>
      </c>
      <c r="R2988" t="s">
        <v>8355</v>
      </c>
      <c r="S2988" s="10">
        <f t="shared" si="247"/>
        <v>42431.500069444446</v>
      </c>
      <c r="T2988" s="9">
        <f t="shared" si="248"/>
        <v>42491.458402777775</v>
      </c>
      <c r="U2988">
        <f t="shared" si="244"/>
        <v>2016</v>
      </c>
    </row>
    <row r="2989" spans="1:22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45"/>
        <v>110</v>
      </c>
      <c r="P2989">
        <f t="shared" si="246"/>
        <v>104.15170000000001</v>
      </c>
      <c r="Q2989" s="12" t="s">
        <v>8315</v>
      </c>
      <c r="R2989" t="s">
        <v>8355</v>
      </c>
      <c r="S2989" s="10">
        <f t="shared" si="247"/>
        <v>42627.307303240741</v>
      </c>
      <c r="T2989" s="9">
        <f t="shared" si="248"/>
        <v>42656</v>
      </c>
      <c r="U2989">
        <f t="shared" ref="U2989:U3052" si="250">YEAR(S2989)</f>
        <v>2016</v>
      </c>
    </row>
    <row r="2990" spans="1:22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45"/>
        <v>100</v>
      </c>
      <c r="P2990">
        <f t="shared" si="246"/>
        <v>35.714300000000001</v>
      </c>
      <c r="Q2990" s="12" t="s">
        <v>8315</v>
      </c>
      <c r="R2990" t="s">
        <v>8355</v>
      </c>
      <c r="S2990" s="10">
        <f t="shared" si="247"/>
        <v>42511.362048611118</v>
      </c>
      <c r="T2990" s="9">
        <f t="shared" si="248"/>
        <v>42541.362048611118</v>
      </c>
      <c r="U2990">
        <f t="shared" si="250"/>
        <v>2016</v>
      </c>
    </row>
    <row r="2991" spans="1:22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45"/>
        <v>177</v>
      </c>
      <c r="P2991">
        <f t="shared" si="246"/>
        <v>96.997299999999996</v>
      </c>
      <c r="Q2991" s="12" t="s">
        <v>8315</v>
      </c>
      <c r="R2991" t="s">
        <v>8355</v>
      </c>
      <c r="S2991" s="10">
        <f t="shared" si="247"/>
        <v>42337.02039351852</v>
      </c>
      <c r="T2991" s="9">
        <f t="shared" si="248"/>
        <v>42359.207638888889</v>
      </c>
      <c r="U2991">
        <f t="shared" si="250"/>
        <v>2015</v>
      </c>
    </row>
    <row r="2992" spans="1:22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45"/>
        <v>100</v>
      </c>
      <c r="P2992">
        <f t="shared" si="246"/>
        <v>370.37040000000002</v>
      </c>
      <c r="Q2992" s="12" t="s">
        <v>8315</v>
      </c>
      <c r="R2992" t="s">
        <v>8355</v>
      </c>
      <c r="S2992" s="10">
        <f t="shared" si="247"/>
        <v>42341.57430555555</v>
      </c>
      <c r="T2992" s="9">
        <f t="shared" si="248"/>
        <v>42376.57430555555</v>
      </c>
      <c r="U2992">
        <f t="shared" si="250"/>
        <v>2015</v>
      </c>
    </row>
    <row r="2993" spans="1:21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45"/>
        <v>103</v>
      </c>
      <c r="P2993">
        <f t="shared" si="246"/>
        <v>94.408600000000007</v>
      </c>
      <c r="Q2993" s="12" t="s">
        <v>8315</v>
      </c>
      <c r="R2993" t="s">
        <v>8355</v>
      </c>
      <c r="S2993" s="10">
        <f t="shared" si="247"/>
        <v>42740.837152777778</v>
      </c>
      <c r="T2993" s="9">
        <f t="shared" si="248"/>
        <v>42762.837152777778</v>
      </c>
      <c r="U2993">
        <f t="shared" si="250"/>
        <v>2017</v>
      </c>
    </row>
    <row r="2994" spans="1:21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45"/>
        <v>105</v>
      </c>
      <c r="P2994">
        <f t="shared" si="246"/>
        <v>48.984400000000001</v>
      </c>
      <c r="Q2994" s="12" t="s">
        <v>8315</v>
      </c>
      <c r="R2994" t="s">
        <v>8355</v>
      </c>
      <c r="S2994" s="10">
        <f t="shared" si="247"/>
        <v>42622.767476851848</v>
      </c>
      <c r="T2994" s="9">
        <f t="shared" si="248"/>
        <v>42652.767476851848</v>
      </c>
      <c r="U2994">
        <f t="shared" si="250"/>
        <v>2016</v>
      </c>
    </row>
    <row r="2995" spans="1:21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45"/>
        <v>100</v>
      </c>
      <c r="P2995">
        <f t="shared" si="246"/>
        <v>45.590899999999998</v>
      </c>
      <c r="Q2995" s="12" t="s">
        <v>8315</v>
      </c>
      <c r="R2995" t="s">
        <v>8355</v>
      </c>
      <c r="S2995" s="10">
        <f t="shared" si="247"/>
        <v>42390.838738425926</v>
      </c>
      <c r="T2995" s="9">
        <f t="shared" si="248"/>
        <v>42420.838738425926</v>
      </c>
      <c r="U2995">
        <f t="shared" si="250"/>
        <v>2016</v>
      </c>
    </row>
    <row r="2996" spans="1:21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45"/>
        <v>458</v>
      </c>
      <c r="P2996">
        <f t="shared" si="246"/>
        <v>23.275300000000001</v>
      </c>
      <c r="Q2996" s="12" t="s">
        <v>8315</v>
      </c>
      <c r="R2996" t="s">
        <v>8355</v>
      </c>
      <c r="S2996" s="10">
        <f t="shared" si="247"/>
        <v>41885.478842592594</v>
      </c>
      <c r="T2996" s="9">
        <f t="shared" si="248"/>
        <v>41915.478842592594</v>
      </c>
      <c r="U2996">
        <f t="shared" si="250"/>
        <v>2014</v>
      </c>
    </row>
    <row r="2997" spans="1:21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45"/>
        <v>105</v>
      </c>
      <c r="P2997">
        <f t="shared" si="246"/>
        <v>63.228900000000003</v>
      </c>
      <c r="Q2997" s="12" t="s">
        <v>8315</v>
      </c>
      <c r="R2997" t="s">
        <v>8355</v>
      </c>
      <c r="S2997" s="10">
        <f t="shared" si="247"/>
        <v>42724.665173611109</v>
      </c>
      <c r="T2997" s="9">
        <f t="shared" si="248"/>
        <v>42754.665173611109</v>
      </c>
      <c r="U2997">
        <f t="shared" si="250"/>
        <v>2016</v>
      </c>
    </row>
    <row r="2998" spans="1:21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45"/>
        <v>172</v>
      </c>
      <c r="P2998">
        <f t="shared" si="246"/>
        <v>153.5204</v>
      </c>
      <c r="Q2998" s="12" t="s">
        <v>8315</v>
      </c>
      <c r="R2998" t="s">
        <v>8355</v>
      </c>
      <c r="S2998" s="10">
        <f t="shared" si="247"/>
        <v>42090.912500000006</v>
      </c>
      <c r="T2998" s="9">
        <f t="shared" si="248"/>
        <v>42150.912500000006</v>
      </c>
      <c r="U2998">
        <f t="shared" si="250"/>
        <v>2015</v>
      </c>
    </row>
    <row r="2999" spans="1:21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45"/>
        <v>104</v>
      </c>
      <c r="P2999">
        <f t="shared" si="246"/>
        <v>90.2</v>
      </c>
      <c r="Q2999" s="12" t="s">
        <v>8315</v>
      </c>
      <c r="R2999" t="s">
        <v>8355</v>
      </c>
      <c r="S2999" s="10">
        <f t="shared" si="247"/>
        <v>42775.733715277776</v>
      </c>
      <c r="T2999" s="9">
        <f t="shared" si="248"/>
        <v>42793.207638888889</v>
      </c>
      <c r="U2999">
        <f t="shared" si="250"/>
        <v>2017</v>
      </c>
    </row>
    <row r="3000" spans="1:21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45"/>
        <v>103</v>
      </c>
      <c r="P3000">
        <f t="shared" si="246"/>
        <v>118.97110000000001</v>
      </c>
      <c r="Q3000" s="12" t="s">
        <v>8315</v>
      </c>
      <c r="R3000" t="s">
        <v>8355</v>
      </c>
      <c r="S3000" s="10">
        <f t="shared" si="247"/>
        <v>41778.193622685183</v>
      </c>
      <c r="T3000" s="9">
        <f t="shared" si="248"/>
        <v>41806.184027777781</v>
      </c>
      <c r="U3000">
        <f t="shared" si="250"/>
        <v>2014</v>
      </c>
    </row>
    <row r="3001" spans="1:21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45"/>
        <v>119</v>
      </c>
      <c r="P3001">
        <f t="shared" si="246"/>
        <v>80.25</v>
      </c>
      <c r="Q3001" s="12" t="s">
        <v>8315</v>
      </c>
      <c r="R3001" t="s">
        <v>8355</v>
      </c>
      <c r="S3001" s="10">
        <f t="shared" si="247"/>
        <v>42780.740277777775</v>
      </c>
      <c r="T3001" s="9">
        <f t="shared" si="248"/>
        <v>42795.083333333328</v>
      </c>
      <c r="U3001">
        <f t="shared" si="250"/>
        <v>2017</v>
      </c>
    </row>
    <row r="3002" spans="1:21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45"/>
        <v>100</v>
      </c>
      <c r="P3002">
        <f t="shared" si="246"/>
        <v>62.5</v>
      </c>
      <c r="Q3002" s="12" t="s">
        <v>8315</v>
      </c>
      <c r="R3002" t="s">
        <v>8355</v>
      </c>
      <c r="S3002" s="10">
        <f t="shared" si="247"/>
        <v>42752.827199074076</v>
      </c>
      <c r="T3002" s="9">
        <f t="shared" si="248"/>
        <v>42766.75</v>
      </c>
      <c r="U3002">
        <f t="shared" si="250"/>
        <v>2017</v>
      </c>
    </row>
    <row r="3003" spans="1:21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45"/>
        <v>319</v>
      </c>
      <c r="P3003">
        <f t="shared" si="246"/>
        <v>131.37719999999999</v>
      </c>
      <c r="Q3003" s="12" t="s">
        <v>8315</v>
      </c>
      <c r="R3003" t="s">
        <v>8355</v>
      </c>
      <c r="S3003" s="10">
        <f t="shared" si="247"/>
        <v>42534.895625000005</v>
      </c>
      <c r="T3003" s="9">
        <f t="shared" si="248"/>
        <v>42564.895625000005</v>
      </c>
      <c r="U3003">
        <f t="shared" si="250"/>
        <v>2016</v>
      </c>
    </row>
    <row r="3004" spans="1:21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45"/>
        <v>109</v>
      </c>
      <c r="P3004">
        <f t="shared" si="246"/>
        <v>73.033000000000001</v>
      </c>
      <c r="Q3004" s="12" t="s">
        <v>8315</v>
      </c>
      <c r="R3004" t="s">
        <v>8355</v>
      </c>
      <c r="S3004" s="10">
        <f t="shared" si="247"/>
        <v>41239.83625</v>
      </c>
      <c r="T3004" s="9">
        <f t="shared" si="248"/>
        <v>41269.83625</v>
      </c>
      <c r="U3004">
        <f t="shared" si="250"/>
        <v>2012</v>
      </c>
    </row>
    <row r="3005" spans="1:21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45"/>
        <v>101</v>
      </c>
      <c r="P3005">
        <f t="shared" si="246"/>
        <v>178.52940000000001</v>
      </c>
      <c r="Q3005" s="12" t="s">
        <v>8315</v>
      </c>
      <c r="R3005" t="s">
        <v>8355</v>
      </c>
      <c r="S3005" s="10">
        <f t="shared" si="247"/>
        <v>42398.849259259259</v>
      </c>
      <c r="T3005" s="9">
        <f t="shared" si="248"/>
        <v>42430.249305555553</v>
      </c>
      <c r="U3005">
        <f t="shared" si="250"/>
        <v>2016</v>
      </c>
    </row>
    <row r="3006" spans="1:21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45"/>
        <v>113</v>
      </c>
      <c r="P3006">
        <f t="shared" si="246"/>
        <v>162.90969999999999</v>
      </c>
      <c r="Q3006" s="12" t="s">
        <v>8315</v>
      </c>
      <c r="R3006" t="s">
        <v>8355</v>
      </c>
      <c r="S3006" s="10">
        <f t="shared" si="247"/>
        <v>41928.881064814814</v>
      </c>
      <c r="T3006" s="9">
        <f t="shared" si="248"/>
        <v>41958.922731481478</v>
      </c>
      <c r="U3006">
        <f t="shared" si="250"/>
        <v>2014</v>
      </c>
    </row>
    <row r="3007" spans="1:21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45"/>
        <v>120</v>
      </c>
      <c r="P3007">
        <f t="shared" si="246"/>
        <v>108.2424</v>
      </c>
      <c r="Q3007" s="12" t="s">
        <v>8315</v>
      </c>
      <c r="R3007" t="s">
        <v>8355</v>
      </c>
      <c r="S3007" s="10">
        <f t="shared" si="247"/>
        <v>41888.674826388888</v>
      </c>
      <c r="T3007" s="9">
        <f t="shared" si="248"/>
        <v>41918.674826388888</v>
      </c>
      <c r="U3007">
        <f t="shared" si="250"/>
        <v>2014</v>
      </c>
    </row>
    <row r="3008" spans="1:21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45"/>
        <v>108</v>
      </c>
      <c r="P3008">
        <f t="shared" si="246"/>
        <v>88.866</v>
      </c>
      <c r="Q3008" s="12" t="s">
        <v>8315</v>
      </c>
      <c r="R3008" t="s">
        <v>8355</v>
      </c>
      <c r="S3008" s="10">
        <f t="shared" si="247"/>
        <v>41957.756840277783</v>
      </c>
      <c r="T3008" s="9">
        <f t="shared" si="248"/>
        <v>41987.756840277783</v>
      </c>
      <c r="U3008">
        <f t="shared" si="250"/>
        <v>2014</v>
      </c>
    </row>
    <row r="3009" spans="1:21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45"/>
        <v>180</v>
      </c>
      <c r="P3009">
        <f t="shared" si="246"/>
        <v>54</v>
      </c>
      <c r="Q3009" s="12" t="s">
        <v>8315</v>
      </c>
      <c r="R3009" t="s">
        <v>8355</v>
      </c>
      <c r="S3009" s="10">
        <f t="shared" si="247"/>
        <v>42098.216238425928</v>
      </c>
      <c r="T3009" s="9">
        <f t="shared" si="248"/>
        <v>42119.216238425928</v>
      </c>
      <c r="U3009">
        <f t="shared" si="250"/>
        <v>2015</v>
      </c>
    </row>
    <row r="3010" spans="1:21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45"/>
        <v>101</v>
      </c>
      <c r="P3010">
        <f t="shared" si="246"/>
        <v>116.7308</v>
      </c>
      <c r="Q3010" s="12" t="s">
        <v>8315</v>
      </c>
      <c r="R3010" t="s">
        <v>8355</v>
      </c>
      <c r="S3010" s="10">
        <f t="shared" si="247"/>
        <v>42360.212025462963</v>
      </c>
      <c r="T3010" s="9">
        <f t="shared" si="248"/>
        <v>42390.212025462963</v>
      </c>
      <c r="U3010">
        <f t="shared" si="250"/>
        <v>2015</v>
      </c>
    </row>
    <row r="3011" spans="1:21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51">ROUND(E3011/D3011*100,0)</f>
        <v>120</v>
      </c>
      <c r="P3011">
        <f t="shared" ref="P3011:P3074" si="252">IFERROR(ROUND(E3011/L3011,4),"no backers")</f>
        <v>233.89840000000001</v>
      </c>
      <c r="Q3011" s="12" t="s">
        <v>8315</v>
      </c>
      <c r="R3011" t="s">
        <v>8355</v>
      </c>
      <c r="S3011" s="10">
        <f t="shared" ref="S3011:S3074" si="253">(((J3011/60)/60)/24)+DATE(1970,1,1)</f>
        <v>41939.569907407407</v>
      </c>
      <c r="T3011" s="9">
        <f t="shared" ref="T3011:T3074" si="254">(((I3011/60)/60)/24)+DATE(1970,1,1)</f>
        <v>41969.611574074079</v>
      </c>
      <c r="U3011">
        <f t="shared" si="250"/>
        <v>2014</v>
      </c>
    </row>
    <row r="3012" spans="1:21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51"/>
        <v>158</v>
      </c>
      <c r="P3012">
        <f t="shared" si="252"/>
        <v>158</v>
      </c>
      <c r="Q3012" s="12" t="s">
        <v>8315</v>
      </c>
      <c r="R3012" t="s">
        <v>8355</v>
      </c>
      <c r="S3012" s="10">
        <f t="shared" si="253"/>
        <v>41996.832395833335</v>
      </c>
      <c r="T3012" s="9">
        <f t="shared" si="254"/>
        <v>42056.832395833335</v>
      </c>
      <c r="U3012">
        <f t="shared" si="250"/>
        <v>2014</v>
      </c>
    </row>
    <row r="3013" spans="1:21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51"/>
        <v>124</v>
      </c>
      <c r="P3013">
        <f t="shared" si="252"/>
        <v>14.84</v>
      </c>
      <c r="Q3013" s="12" t="s">
        <v>8315</v>
      </c>
      <c r="R3013" t="s">
        <v>8355</v>
      </c>
      <c r="S3013" s="10">
        <f t="shared" si="253"/>
        <v>42334.468935185185</v>
      </c>
      <c r="T3013" s="9">
        <f t="shared" si="254"/>
        <v>42361.957638888889</v>
      </c>
      <c r="U3013">
        <f t="shared" si="250"/>
        <v>2015</v>
      </c>
    </row>
    <row r="3014" spans="1:21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51"/>
        <v>117</v>
      </c>
      <c r="P3014">
        <f t="shared" si="252"/>
        <v>85.181799999999996</v>
      </c>
      <c r="Q3014" s="12" t="s">
        <v>8315</v>
      </c>
      <c r="R3014" t="s">
        <v>8355</v>
      </c>
      <c r="S3014" s="10">
        <f t="shared" si="253"/>
        <v>42024.702893518523</v>
      </c>
      <c r="T3014" s="9">
        <f t="shared" si="254"/>
        <v>42045.702893518523</v>
      </c>
      <c r="U3014">
        <f t="shared" si="250"/>
        <v>2015</v>
      </c>
    </row>
    <row r="3015" spans="1:21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51"/>
        <v>157</v>
      </c>
      <c r="P3015">
        <f t="shared" si="252"/>
        <v>146.69159999999999</v>
      </c>
      <c r="Q3015" s="12" t="s">
        <v>8315</v>
      </c>
      <c r="R3015" t="s">
        <v>8355</v>
      </c>
      <c r="S3015" s="10">
        <f t="shared" si="253"/>
        <v>42146.836215277777</v>
      </c>
      <c r="T3015" s="9">
        <f t="shared" si="254"/>
        <v>42176.836215277777</v>
      </c>
      <c r="U3015">
        <f t="shared" si="250"/>
        <v>2015</v>
      </c>
    </row>
    <row r="3016" spans="1:21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51"/>
        <v>113</v>
      </c>
      <c r="P3016">
        <f t="shared" si="252"/>
        <v>50.764800000000001</v>
      </c>
      <c r="Q3016" s="12" t="s">
        <v>8315</v>
      </c>
      <c r="R3016" t="s">
        <v>8355</v>
      </c>
      <c r="S3016" s="10">
        <f t="shared" si="253"/>
        <v>41920.123611111114</v>
      </c>
      <c r="T3016" s="9">
        <f t="shared" si="254"/>
        <v>41948.208333333336</v>
      </c>
      <c r="U3016">
        <f t="shared" si="250"/>
        <v>2014</v>
      </c>
    </row>
    <row r="3017" spans="1:21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51"/>
        <v>103</v>
      </c>
      <c r="P3017">
        <f t="shared" si="252"/>
        <v>87.7</v>
      </c>
      <c r="Q3017" s="12" t="s">
        <v>8315</v>
      </c>
      <c r="R3017" t="s">
        <v>8355</v>
      </c>
      <c r="S3017" s="10">
        <f t="shared" si="253"/>
        <v>41785.72729166667</v>
      </c>
      <c r="T3017" s="9">
        <f t="shared" si="254"/>
        <v>41801.166666666664</v>
      </c>
      <c r="U3017">
        <f t="shared" si="250"/>
        <v>2014</v>
      </c>
    </row>
    <row r="3018" spans="1:21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51"/>
        <v>103</v>
      </c>
      <c r="P3018">
        <f t="shared" si="252"/>
        <v>242.27780000000001</v>
      </c>
      <c r="Q3018" s="12" t="s">
        <v>8315</v>
      </c>
      <c r="R3018" t="s">
        <v>8355</v>
      </c>
      <c r="S3018" s="10">
        <f t="shared" si="253"/>
        <v>41778.548055555555</v>
      </c>
      <c r="T3018" s="9">
        <f t="shared" si="254"/>
        <v>41838.548055555555</v>
      </c>
      <c r="U3018">
        <f t="shared" si="250"/>
        <v>2014</v>
      </c>
    </row>
    <row r="3019" spans="1:21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51"/>
        <v>106</v>
      </c>
      <c r="P3019">
        <f t="shared" si="252"/>
        <v>146.44649999999999</v>
      </c>
      <c r="Q3019" s="12" t="s">
        <v>8315</v>
      </c>
      <c r="R3019" t="s">
        <v>8355</v>
      </c>
      <c r="S3019" s="10">
        <f t="shared" si="253"/>
        <v>41841.850034722222</v>
      </c>
      <c r="T3019" s="9">
        <f t="shared" si="254"/>
        <v>41871.850034722222</v>
      </c>
      <c r="U3019">
        <f t="shared" si="250"/>
        <v>2014</v>
      </c>
    </row>
    <row r="3020" spans="1:21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51"/>
        <v>101</v>
      </c>
      <c r="P3020">
        <f t="shared" si="252"/>
        <v>103.1707</v>
      </c>
      <c r="Q3020" s="12" t="s">
        <v>8315</v>
      </c>
      <c r="R3020" t="s">
        <v>8355</v>
      </c>
      <c r="S3020" s="10">
        <f t="shared" si="253"/>
        <v>42163.29833333334</v>
      </c>
      <c r="T3020" s="9">
        <f t="shared" si="254"/>
        <v>42205.916666666672</v>
      </c>
      <c r="U3020">
        <f t="shared" si="250"/>
        <v>2015</v>
      </c>
    </row>
    <row r="3021" spans="1:21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51"/>
        <v>121</v>
      </c>
      <c r="P3021">
        <f t="shared" si="252"/>
        <v>80.464600000000004</v>
      </c>
      <c r="Q3021" s="12" t="s">
        <v>8315</v>
      </c>
      <c r="R3021" t="s">
        <v>8355</v>
      </c>
      <c r="S3021" s="10">
        <f t="shared" si="253"/>
        <v>41758.833564814813</v>
      </c>
      <c r="T3021" s="9">
        <f t="shared" si="254"/>
        <v>41786.125</v>
      </c>
      <c r="U3021">
        <f t="shared" si="250"/>
        <v>2014</v>
      </c>
    </row>
    <row r="3022" spans="1:21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51"/>
        <v>101</v>
      </c>
      <c r="P3022">
        <f t="shared" si="252"/>
        <v>234.66669999999999</v>
      </c>
      <c r="Q3022" s="12" t="s">
        <v>8315</v>
      </c>
      <c r="R3022" t="s">
        <v>8355</v>
      </c>
      <c r="S3022" s="10">
        <f t="shared" si="253"/>
        <v>42170.846446759257</v>
      </c>
      <c r="T3022" s="9">
        <f t="shared" si="254"/>
        <v>42230.846446759257</v>
      </c>
      <c r="U3022">
        <f t="shared" si="250"/>
        <v>2015</v>
      </c>
    </row>
    <row r="3023" spans="1:21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51"/>
        <v>116</v>
      </c>
      <c r="P3023">
        <f t="shared" si="252"/>
        <v>50.689300000000003</v>
      </c>
      <c r="Q3023" s="12" t="s">
        <v>8315</v>
      </c>
      <c r="R3023" t="s">
        <v>8355</v>
      </c>
      <c r="S3023" s="10">
        <f t="shared" si="253"/>
        <v>42660.618854166663</v>
      </c>
      <c r="T3023" s="9">
        <f t="shared" si="254"/>
        <v>42696.249305555553</v>
      </c>
      <c r="U3023">
        <f t="shared" si="250"/>
        <v>2016</v>
      </c>
    </row>
    <row r="3024" spans="1:21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51"/>
        <v>101</v>
      </c>
      <c r="P3024">
        <f t="shared" si="252"/>
        <v>162.7097</v>
      </c>
      <c r="Q3024" s="12" t="s">
        <v>8315</v>
      </c>
      <c r="R3024" t="s">
        <v>8355</v>
      </c>
      <c r="S3024" s="10">
        <f t="shared" si="253"/>
        <v>42564.95380787037</v>
      </c>
      <c r="T3024" s="9">
        <f t="shared" si="254"/>
        <v>42609.95380787037</v>
      </c>
      <c r="U3024">
        <f t="shared" si="250"/>
        <v>2016</v>
      </c>
    </row>
    <row r="3025" spans="1:21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51"/>
        <v>103</v>
      </c>
      <c r="P3025">
        <f t="shared" si="252"/>
        <v>120.16670000000001</v>
      </c>
      <c r="Q3025" s="12" t="s">
        <v>8315</v>
      </c>
      <c r="R3025" t="s">
        <v>8355</v>
      </c>
      <c r="S3025" s="10">
        <f t="shared" si="253"/>
        <v>42121.675763888896</v>
      </c>
      <c r="T3025" s="9">
        <f t="shared" si="254"/>
        <v>42166.675763888896</v>
      </c>
      <c r="U3025">
        <f t="shared" si="250"/>
        <v>2015</v>
      </c>
    </row>
    <row r="3026" spans="1:21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51"/>
        <v>246</v>
      </c>
      <c r="P3026">
        <f t="shared" si="252"/>
        <v>67.697800000000001</v>
      </c>
      <c r="Q3026" s="12" t="s">
        <v>8315</v>
      </c>
      <c r="R3026" t="s">
        <v>8355</v>
      </c>
      <c r="S3026" s="10">
        <f t="shared" si="253"/>
        <v>41158.993923611109</v>
      </c>
      <c r="T3026" s="9">
        <f t="shared" si="254"/>
        <v>41188.993923611109</v>
      </c>
      <c r="U3026">
        <f t="shared" si="250"/>
        <v>2012</v>
      </c>
    </row>
    <row r="3027" spans="1:21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51"/>
        <v>302</v>
      </c>
      <c r="P3027">
        <f t="shared" si="252"/>
        <v>52.103400000000001</v>
      </c>
      <c r="Q3027" s="12" t="s">
        <v>8315</v>
      </c>
      <c r="R3027" t="s">
        <v>8355</v>
      </c>
      <c r="S3027" s="10">
        <f t="shared" si="253"/>
        <v>41761.509409722225</v>
      </c>
      <c r="T3027" s="9">
        <f t="shared" si="254"/>
        <v>41789.666666666664</v>
      </c>
      <c r="U3027">
        <f t="shared" si="250"/>
        <v>2014</v>
      </c>
    </row>
    <row r="3028" spans="1:21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51"/>
        <v>143</v>
      </c>
      <c r="P3028">
        <f t="shared" si="252"/>
        <v>51.6</v>
      </c>
      <c r="Q3028" s="12" t="s">
        <v>8315</v>
      </c>
      <c r="R3028" t="s">
        <v>8355</v>
      </c>
      <c r="S3028" s="10">
        <f t="shared" si="253"/>
        <v>42783.459398148145</v>
      </c>
      <c r="T3028" s="9">
        <f t="shared" si="254"/>
        <v>42797.459398148145</v>
      </c>
      <c r="U3028">
        <f t="shared" si="250"/>
        <v>2017</v>
      </c>
    </row>
    <row r="3029" spans="1:21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51"/>
        <v>131</v>
      </c>
      <c r="P3029">
        <f t="shared" si="252"/>
        <v>164.3</v>
      </c>
      <c r="Q3029" s="12" t="s">
        <v>8315</v>
      </c>
      <c r="R3029" t="s">
        <v>8355</v>
      </c>
      <c r="S3029" s="10">
        <f t="shared" si="253"/>
        <v>42053.704293981486</v>
      </c>
      <c r="T3029" s="9">
        <f t="shared" si="254"/>
        <v>42083.662627314814</v>
      </c>
      <c r="U3029">
        <f t="shared" si="250"/>
        <v>2015</v>
      </c>
    </row>
    <row r="3030" spans="1:21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51"/>
        <v>168</v>
      </c>
      <c r="P3030">
        <f t="shared" si="252"/>
        <v>84.858599999999996</v>
      </c>
      <c r="Q3030" s="12" t="s">
        <v>8315</v>
      </c>
      <c r="R3030" t="s">
        <v>8355</v>
      </c>
      <c r="S3030" s="10">
        <f t="shared" si="253"/>
        <v>42567.264178240745</v>
      </c>
      <c r="T3030" s="9">
        <f t="shared" si="254"/>
        <v>42597.264178240745</v>
      </c>
      <c r="U3030">
        <f t="shared" si="250"/>
        <v>2016</v>
      </c>
    </row>
    <row r="3031" spans="1:21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51"/>
        <v>110</v>
      </c>
      <c r="P3031">
        <f t="shared" si="252"/>
        <v>94.548900000000003</v>
      </c>
      <c r="Q3031" s="12" t="s">
        <v>8315</v>
      </c>
      <c r="R3031" t="s">
        <v>8355</v>
      </c>
      <c r="S3031" s="10">
        <f t="shared" si="253"/>
        <v>41932.708877314813</v>
      </c>
      <c r="T3031" s="9">
        <f t="shared" si="254"/>
        <v>41961.190972222219</v>
      </c>
      <c r="U3031">
        <f t="shared" si="250"/>
        <v>2014</v>
      </c>
    </row>
    <row r="3032" spans="1:21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51"/>
        <v>107</v>
      </c>
      <c r="P3032">
        <f t="shared" si="252"/>
        <v>45.5366</v>
      </c>
      <c r="Q3032" s="12" t="s">
        <v>8315</v>
      </c>
      <c r="R3032" t="s">
        <v>8355</v>
      </c>
      <c r="S3032" s="10">
        <f t="shared" si="253"/>
        <v>42233.747349537036</v>
      </c>
      <c r="T3032" s="9">
        <f t="shared" si="254"/>
        <v>42263.747349537036</v>
      </c>
      <c r="U3032">
        <f t="shared" si="250"/>
        <v>2015</v>
      </c>
    </row>
    <row r="3033" spans="1:21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51"/>
        <v>100</v>
      </c>
      <c r="P3033">
        <f t="shared" si="252"/>
        <v>51.7241</v>
      </c>
      <c r="Q3033" s="12" t="s">
        <v>8315</v>
      </c>
      <c r="R3033" t="s">
        <v>8355</v>
      </c>
      <c r="S3033" s="10">
        <f t="shared" si="253"/>
        <v>42597.882488425923</v>
      </c>
      <c r="T3033" s="9">
        <f t="shared" si="254"/>
        <v>42657.882488425923</v>
      </c>
      <c r="U3033">
        <f t="shared" si="250"/>
        <v>2016</v>
      </c>
    </row>
    <row r="3034" spans="1:21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51"/>
        <v>127</v>
      </c>
      <c r="P3034">
        <f t="shared" si="252"/>
        <v>50.88</v>
      </c>
      <c r="Q3034" s="12" t="s">
        <v>8315</v>
      </c>
      <c r="R3034" t="s">
        <v>8355</v>
      </c>
      <c r="S3034" s="10">
        <f t="shared" si="253"/>
        <v>42228.044664351852</v>
      </c>
      <c r="T3034" s="9">
        <f t="shared" si="254"/>
        <v>42258.044664351852</v>
      </c>
      <c r="U3034">
        <f t="shared" si="250"/>
        <v>2015</v>
      </c>
    </row>
    <row r="3035" spans="1:21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51"/>
        <v>147</v>
      </c>
      <c r="P3035">
        <f t="shared" si="252"/>
        <v>191.13040000000001</v>
      </c>
      <c r="Q3035" s="12" t="s">
        <v>8315</v>
      </c>
      <c r="R3035" t="s">
        <v>8355</v>
      </c>
      <c r="S3035" s="10">
        <f t="shared" si="253"/>
        <v>42570.110243055555</v>
      </c>
      <c r="T3035" s="9">
        <f t="shared" si="254"/>
        <v>42600.110243055555</v>
      </c>
      <c r="U3035">
        <f t="shared" si="250"/>
        <v>2016</v>
      </c>
    </row>
    <row r="3036" spans="1:21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51"/>
        <v>113</v>
      </c>
      <c r="P3036">
        <f t="shared" si="252"/>
        <v>89.314300000000003</v>
      </c>
      <c r="Q3036" s="12" t="s">
        <v>8315</v>
      </c>
      <c r="R3036" t="s">
        <v>8355</v>
      </c>
      <c r="S3036" s="10">
        <f t="shared" si="253"/>
        <v>42644.535358796296</v>
      </c>
      <c r="T3036" s="9">
        <f t="shared" si="254"/>
        <v>42675.165972222225</v>
      </c>
      <c r="U3036">
        <f t="shared" si="250"/>
        <v>2016</v>
      </c>
    </row>
    <row r="3037" spans="1:21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51"/>
        <v>109</v>
      </c>
      <c r="P3037">
        <f t="shared" si="252"/>
        <v>88.5886</v>
      </c>
      <c r="Q3037" s="12" t="s">
        <v>8315</v>
      </c>
      <c r="R3037" t="s">
        <v>8355</v>
      </c>
      <c r="S3037" s="10">
        <f t="shared" si="253"/>
        <v>41368.560289351852</v>
      </c>
      <c r="T3037" s="9">
        <f t="shared" si="254"/>
        <v>41398.560289351852</v>
      </c>
      <c r="U3037">
        <f t="shared" si="250"/>
        <v>2013</v>
      </c>
    </row>
    <row r="3038" spans="1:21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51"/>
        <v>127</v>
      </c>
      <c r="P3038">
        <f t="shared" si="252"/>
        <v>96.300899999999999</v>
      </c>
      <c r="Q3038" s="12" t="s">
        <v>8315</v>
      </c>
      <c r="R3038" t="s">
        <v>8355</v>
      </c>
      <c r="S3038" s="10">
        <f t="shared" si="253"/>
        <v>41466.785231481481</v>
      </c>
      <c r="T3038" s="9">
        <f t="shared" si="254"/>
        <v>41502.499305555553</v>
      </c>
      <c r="U3038">
        <f t="shared" si="250"/>
        <v>2013</v>
      </c>
    </row>
    <row r="3039" spans="1:21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51"/>
        <v>213</v>
      </c>
      <c r="P3039">
        <f t="shared" si="252"/>
        <v>33.3125</v>
      </c>
      <c r="Q3039" s="12" t="s">
        <v>8315</v>
      </c>
      <c r="R3039" t="s">
        <v>8355</v>
      </c>
      <c r="S3039" s="10">
        <f t="shared" si="253"/>
        <v>40378.893206018518</v>
      </c>
      <c r="T3039" s="9">
        <f t="shared" si="254"/>
        <v>40453.207638888889</v>
      </c>
      <c r="U3039">
        <f t="shared" si="250"/>
        <v>2010</v>
      </c>
    </row>
    <row r="3040" spans="1:21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51"/>
        <v>101</v>
      </c>
      <c r="P3040">
        <f t="shared" si="252"/>
        <v>37.222200000000001</v>
      </c>
      <c r="Q3040" s="12" t="s">
        <v>8315</v>
      </c>
      <c r="R3040" t="s">
        <v>8355</v>
      </c>
      <c r="S3040" s="10">
        <f t="shared" si="253"/>
        <v>42373.252280092594</v>
      </c>
      <c r="T3040" s="9">
        <f t="shared" si="254"/>
        <v>42433.252280092594</v>
      </c>
      <c r="U3040">
        <f t="shared" si="250"/>
        <v>2016</v>
      </c>
    </row>
    <row r="3041" spans="1:21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51"/>
        <v>109</v>
      </c>
      <c r="P3041">
        <f t="shared" si="252"/>
        <v>92.130399999999995</v>
      </c>
      <c r="Q3041" s="12" t="s">
        <v>8315</v>
      </c>
      <c r="R3041" t="s">
        <v>8355</v>
      </c>
      <c r="S3041" s="10">
        <f t="shared" si="253"/>
        <v>41610.794421296298</v>
      </c>
      <c r="T3041" s="9">
        <f t="shared" si="254"/>
        <v>41637.332638888889</v>
      </c>
      <c r="U3041">
        <f t="shared" si="250"/>
        <v>2013</v>
      </c>
    </row>
    <row r="3042" spans="1:21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51"/>
        <v>108</v>
      </c>
      <c r="P3042">
        <f t="shared" si="252"/>
        <v>76.785700000000006</v>
      </c>
      <c r="Q3042" s="12" t="s">
        <v>8315</v>
      </c>
      <c r="R3042" t="s">
        <v>8355</v>
      </c>
      <c r="S3042" s="10">
        <f t="shared" si="253"/>
        <v>42177.791909722218</v>
      </c>
      <c r="T3042" s="9">
        <f t="shared" si="254"/>
        <v>42181.958333333328</v>
      </c>
      <c r="U3042">
        <f t="shared" si="250"/>
        <v>2015</v>
      </c>
    </row>
    <row r="3043" spans="1:21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51"/>
        <v>110</v>
      </c>
      <c r="P3043">
        <f t="shared" si="252"/>
        <v>96.526300000000006</v>
      </c>
      <c r="Q3043" s="12" t="s">
        <v>8315</v>
      </c>
      <c r="R3043" t="s">
        <v>8355</v>
      </c>
      <c r="S3043" s="10">
        <f t="shared" si="253"/>
        <v>42359.868611111116</v>
      </c>
      <c r="T3043" s="9">
        <f t="shared" si="254"/>
        <v>42389.868611111116</v>
      </c>
      <c r="U3043">
        <f t="shared" si="250"/>
        <v>2015</v>
      </c>
    </row>
    <row r="3044" spans="1:21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51"/>
        <v>128</v>
      </c>
      <c r="P3044">
        <f t="shared" si="252"/>
        <v>51.8919</v>
      </c>
      <c r="Q3044" s="12" t="s">
        <v>8315</v>
      </c>
      <c r="R3044" t="s">
        <v>8355</v>
      </c>
      <c r="S3044" s="10">
        <f t="shared" si="253"/>
        <v>42253.688043981485</v>
      </c>
      <c r="T3044" s="9">
        <f t="shared" si="254"/>
        <v>42283.688043981485</v>
      </c>
      <c r="U3044">
        <f t="shared" si="250"/>
        <v>2015</v>
      </c>
    </row>
    <row r="3045" spans="1:21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51"/>
        <v>110</v>
      </c>
      <c r="P3045">
        <f t="shared" si="252"/>
        <v>128.91409999999999</v>
      </c>
      <c r="Q3045" s="12" t="s">
        <v>8315</v>
      </c>
      <c r="R3045" t="s">
        <v>8355</v>
      </c>
      <c r="S3045" s="10">
        <f t="shared" si="253"/>
        <v>42083.070590277777</v>
      </c>
      <c r="T3045" s="9">
        <f t="shared" si="254"/>
        <v>42110.118055555555</v>
      </c>
      <c r="U3045">
        <f t="shared" si="250"/>
        <v>2015</v>
      </c>
    </row>
    <row r="3046" spans="1:21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51"/>
        <v>109</v>
      </c>
      <c r="P3046">
        <f t="shared" si="252"/>
        <v>84.108999999999995</v>
      </c>
      <c r="Q3046" s="12" t="s">
        <v>8315</v>
      </c>
      <c r="R3046" t="s">
        <v>8355</v>
      </c>
      <c r="S3046" s="10">
        <f t="shared" si="253"/>
        <v>42387.7268287037</v>
      </c>
      <c r="T3046" s="9">
        <f t="shared" si="254"/>
        <v>42402.7268287037</v>
      </c>
      <c r="U3046">
        <f t="shared" si="250"/>
        <v>2016</v>
      </c>
    </row>
    <row r="3047" spans="1:21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51"/>
        <v>133</v>
      </c>
      <c r="P3047">
        <f t="shared" si="252"/>
        <v>82.941599999999994</v>
      </c>
      <c r="Q3047" s="12" t="s">
        <v>8315</v>
      </c>
      <c r="R3047" t="s">
        <v>8355</v>
      </c>
      <c r="S3047" s="10">
        <f t="shared" si="253"/>
        <v>41843.155729166669</v>
      </c>
      <c r="T3047" s="9">
        <f t="shared" si="254"/>
        <v>41873.155729166669</v>
      </c>
      <c r="U3047">
        <f t="shared" si="250"/>
        <v>2014</v>
      </c>
    </row>
    <row r="3048" spans="1:21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51"/>
        <v>191</v>
      </c>
      <c r="P3048">
        <f t="shared" si="252"/>
        <v>259.94830000000002</v>
      </c>
      <c r="Q3048" s="12" t="s">
        <v>8315</v>
      </c>
      <c r="R3048" t="s">
        <v>8355</v>
      </c>
      <c r="S3048" s="10">
        <f t="shared" si="253"/>
        <v>41862.803078703706</v>
      </c>
      <c r="T3048" s="9">
        <f t="shared" si="254"/>
        <v>41892.202777777777</v>
      </c>
      <c r="U3048">
        <f t="shared" si="250"/>
        <v>2014</v>
      </c>
    </row>
    <row r="3049" spans="1:21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51"/>
        <v>149</v>
      </c>
      <c r="P3049">
        <f t="shared" si="252"/>
        <v>37.25</v>
      </c>
      <c r="Q3049" s="12" t="s">
        <v>8315</v>
      </c>
      <c r="R3049" t="s">
        <v>8355</v>
      </c>
      <c r="S3049" s="10">
        <f t="shared" si="253"/>
        <v>42443.989050925928</v>
      </c>
      <c r="T3049" s="9">
        <f t="shared" si="254"/>
        <v>42487.552777777775</v>
      </c>
      <c r="U3049">
        <f t="shared" si="250"/>
        <v>2016</v>
      </c>
    </row>
    <row r="3050" spans="1:21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51"/>
        <v>166</v>
      </c>
      <c r="P3050">
        <f t="shared" si="252"/>
        <v>177.0213</v>
      </c>
      <c r="Q3050" s="12" t="s">
        <v>8315</v>
      </c>
      <c r="R3050" t="s">
        <v>8355</v>
      </c>
      <c r="S3050" s="10">
        <f t="shared" si="253"/>
        <v>41975.901180555549</v>
      </c>
      <c r="T3050" s="9">
        <f t="shared" si="254"/>
        <v>42004.890277777777</v>
      </c>
      <c r="U3050">
        <f t="shared" si="250"/>
        <v>2014</v>
      </c>
    </row>
    <row r="3051" spans="1:21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51"/>
        <v>107</v>
      </c>
      <c r="P3051">
        <f t="shared" si="252"/>
        <v>74.074100000000001</v>
      </c>
      <c r="Q3051" s="12" t="s">
        <v>8315</v>
      </c>
      <c r="R3051" t="s">
        <v>8355</v>
      </c>
      <c r="S3051" s="10">
        <f t="shared" si="253"/>
        <v>42139.014525462961</v>
      </c>
      <c r="T3051" s="9">
        <f t="shared" si="254"/>
        <v>42169.014525462961</v>
      </c>
      <c r="U3051">
        <f t="shared" si="250"/>
        <v>2015</v>
      </c>
    </row>
    <row r="3052" spans="1:21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51"/>
        <v>106</v>
      </c>
      <c r="P3052">
        <f t="shared" si="252"/>
        <v>70.666700000000006</v>
      </c>
      <c r="Q3052" s="12" t="s">
        <v>8315</v>
      </c>
      <c r="R3052" t="s">
        <v>8355</v>
      </c>
      <c r="S3052" s="10">
        <f t="shared" si="253"/>
        <v>42465.16851851852</v>
      </c>
      <c r="T3052" s="9">
        <f t="shared" si="254"/>
        <v>42495.16851851852</v>
      </c>
      <c r="U3052">
        <f t="shared" si="250"/>
        <v>2016</v>
      </c>
    </row>
    <row r="3053" spans="1:21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51"/>
        <v>24</v>
      </c>
      <c r="P3053">
        <f t="shared" si="252"/>
        <v>23.628599999999999</v>
      </c>
      <c r="Q3053" s="12" t="s">
        <v>8315</v>
      </c>
      <c r="R3053" t="s">
        <v>8355</v>
      </c>
      <c r="S3053" s="10">
        <f t="shared" si="253"/>
        <v>42744.416030092587</v>
      </c>
      <c r="T3053" s="9">
        <f t="shared" si="254"/>
        <v>42774.416030092587</v>
      </c>
      <c r="U3053">
        <f t="shared" ref="U3053:U3116" si="255">YEAR(S3053)</f>
        <v>2017</v>
      </c>
    </row>
    <row r="3054" spans="1:21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51"/>
        <v>0</v>
      </c>
      <c r="P3054">
        <f t="shared" si="252"/>
        <v>37.5</v>
      </c>
      <c r="Q3054" s="12" t="s">
        <v>8315</v>
      </c>
      <c r="R3054" t="s">
        <v>8355</v>
      </c>
      <c r="S3054" s="10">
        <f t="shared" si="253"/>
        <v>42122.670069444444</v>
      </c>
      <c r="T3054" s="9">
        <f t="shared" si="254"/>
        <v>42152.665972222225</v>
      </c>
      <c r="U3054">
        <f t="shared" si="255"/>
        <v>2015</v>
      </c>
    </row>
    <row r="3055" spans="1:21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51"/>
        <v>0</v>
      </c>
      <c r="P3055">
        <f t="shared" si="252"/>
        <v>13.333299999999999</v>
      </c>
      <c r="Q3055" s="12" t="s">
        <v>8315</v>
      </c>
      <c r="R3055" t="s">
        <v>8355</v>
      </c>
      <c r="S3055" s="10">
        <f t="shared" si="253"/>
        <v>41862.761724537035</v>
      </c>
      <c r="T3055" s="9">
        <f t="shared" si="254"/>
        <v>41914.165972222225</v>
      </c>
      <c r="U3055">
        <f t="shared" si="255"/>
        <v>2014</v>
      </c>
    </row>
    <row r="3056" spans="1:21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51"/>
        <v>0</v>
      </c>
      <c r="P3056" t="str">
        <f t="shared" si="252"/>
        <v>no backers</v>
      </c>
      <c r="Q3056" s="12" t="s">
        <v>8315</v>
      </c>
      <c r="R3056" t="s">
        <v>8355</v>
      </c>
      <c r="S3056" s="10">
        <f t="shared" si="253"/>
        <v>42027.832800925928</v>
      </c>
      <c r="T3056" s="9">
        <f t="shared" si="254"/>
        <v>42065.044444444444</v>
      </c>
      <c r="U3056">
        <f t="shared" si="255"/>
        <v>2015</v>
      </c>
    </row>
    <row r="3057" spans="1:21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51"/>
        <v>0</v>
      </c>
      <c r="P3057">
        <f t="shared" si="252"/>
        <v>1</v>
      </c>
      <c r="Q3057" s="12" t="s">
        <v>8315</v>
      </c>
      <c r="R3057" t="s">
        <v>8355</v>
      </c>
      <c r="S3057" s="10">
        <f t="shared" si="253"/>
        <v>41953.95821759259</v>
      </c>
      <c r="T3057" s="9">
        <f t="shared" si="254"/>
        <v>42013.95821759259</v>
      </c>
      <c r="U3057">
        <f t="shared" si="255"/>
        <v>2014</v>
      </c>
    </row>
    <row r="3058" spans="1:21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51"/>
        <v>0</v>
      </c>
      <c r="P3058" t="str">
        <f t="shared" si="252"/>
        <v>no backers</v>
      </c>
      <c r="Q3058" s="12" t="s">
        <v>8315</v>
      </c>
      <c r="R3058" t="s">
        <v>8355</v>
      </c>
      <c r="S3058" s="10">
        <f t="shared" si="253"/>
        <v>41851.636388888888</v>
      </c>
      <c r="T3058" s="9">
        <f t="shared" si="254"/>
        <v>41911.636388888888</v>
      </c>
      <c r="U3058">
        <f t="shared" si="255"/>
        <v>2014</v>
      </c>
    </row>
    <row r="3059" spans="1:21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51"/>
        <v>0</v>
      </c>
      <c r="P3059" t="str">
        <f t="shared" si="252"/>
        <v>no backers</v>
      </c>
      <c r="Q3059" s="12" t="s">
        <v>8315</v>
      </c>
      <c r="R3059" t="s">
        <v>8355</v>
      </c>
      <c r="S3059" s="10">
        <f t="shared" si="253"/>
        <v>42433.650590277779</v>
      </c>
      <c r="T3059" s="9">
        <f t="shared" si="254"/>
        <v>42463.608923611115</v>
      </c>
      <c r="U3059">
        <f t="shared" si="255"/>
        <v>2016</v>
      </c>
    </row>
    <row r="3060" spans="1:21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51"/>
        <v>0</v>
      </c>
      <c r="P3060">
        <f t="shared" si="252"/>
        <v>1</v>
      </c>
      <c r="Q3060" s="12" t="s">
        <v>8315</v>
      </c>
      <c r="R3060" t="s">
        <v>8355</v>
      </c>
      <c r="S3060" s="10">
        <f t="shared" si="253"/>
        <v>42460.374305555553</v>
      </c>
      <c r="T3060" s="9">
        <f t="shared" si="254"/>
        <v>42510.374305555553</v>
      </c>
      <c r="U3060">
        <f t="shared" si="255"/>
        <v>2016</v>
      </c>
    </row>
    <row r="3061" spans="1:21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51"/>
        <v>3</v>
      </c>
      <c r="P3061">
        <f t="shared" si="252"/>
        <v>41</v>
      </c>
      <c r="Q3061" s="12" t="s">
        <v>8315</v>
      </c>
      <c r="R3061" t="s">
        <v>8355</v>
      </c>
      <c r="S3061" s="10">
        <f t="shared" si="253"/>
        <v>41829.935717592591</v>
      </c>
      <c r="T3061" s="9">
        <f t="shared" si="254"/>
        <v>41859.935717592591</v>
      </c>
      <c r="U3061">
        <f t="shared" si="255"/>
        <v>2014</v>
      </c>
    </row>
    <row r="3062" spans="1:21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51"/>
        <v>0</v>
      </c>
      <c r="P3062">
        <f t="shared" si="252"/>
        <v>55.833300000000001</v>
      </c>
      <c r="Q3062" s="12" t="s">
        <v>8315</v>
      </c>
      <c r="R3062" t="s">
        <v>8355</v>
      </c>
      <c r="S3062" s="10">
        <f t="shared" si="253"/>
        <v>42245.274699074071</v>
      </c>
      <c r="T3062" s="9">
        <f t="shared" si="254"/>
        <v>42275.274699074071</v>
      </c>
      <c r="U3062">
        <f t="shared" si="255"/>
        <v>2015</v>
      </c>
    </row>
    <row r="3063" spans="1:21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51"/>
        <v>0</v>
      </c>
      <c r="P3063" t="str">
        <f t="shared" si="252"/>
        <v>no backers</v>
      </c>
      <c r="Q3063" s="12" t="s">
        <v>8315</v>
      </c>
      <c r="R3063" t="s">
        <v>8355</v>
      </c>
      <c r="S3063" s="10">
        <f t="shared" si="253"/>
        <v>41834.784120370372</v>
      </c>
      <c r="T3063" s="9">
        <f t="shared" si="254"/>
        <v>41864.784120370372</v>
      </c>
      <c r="U3063">
        <f t="shared" si="255"/>
        <v>2014</v>
      </c>
    </row>
    <row r="3064" spans="1:21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51"/>
        <v>67</v>
      </c>
      <c r="P3064">
        <f t="shared" si="252"/>
        <v>99.761200000000002</v>
      </c>
      <c r="Q3064" s="12" t="s">
        <v>8315</v>
      </c>
      <c r="R3064" t="s">
        <v>8355</v>
      </c>
      <c r="S3064" s="10">
        <f t="shared" si="253"/>
        <v>42248.535787037035</v>
      </c>
      <c r="T3064" s="9">
        <f t="shared" si="254"/>
        <v>42277.75</v>
      </c>
      <c r="U3064">
        <f t="shared" si="255"/>
        <v>2015</v>
      </c>
    </row>
    <row r="3065" spans="1:21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51"/>
        <v>20</v>
      </c>
      <c r="P3065">
        <f t="shared" si="252"/>
        <v>25.521699999999999</v>
      </c>
      <c r="Q3065" s="12" t="s">
        <v>8315</v>
      </c>
      <c r="R3065" t="s">
        <v>8355</v>
      </c>
      <c r="S3065" s="10">
        <f t="shared" si="253"/>
        <v>42630.922893518517</v>
      </c>
      <c r="T3065" s="9">
        <f t="shared" si="254"/>
        <v>42665.922893518517</v>
      </c>
      <c r="U3065">
        <f t="shared" si="255"/>
        <v>2016</v>
      </c>
    </row>
    <row r="3066" spans="1:21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51"/>
        <v>11</v>
      </c>
      <c r="P3066">
        <f t="shared" si="252"/>
        <v>117.6528</v>
      </c>
      <c r="Q3066" s="12" t="s">
        <v>8315</v>
      </c>
      <c r="R3066" t="s">
        <v>8355</v>
      </c>
      <c r="S3066" s="10">
        <f t="shared" si="253"/>
        <v>42299.130162037036</v>
      </c>
      <c r="T3066" s="9">
        <f t="shared" si="254"/>
        <v>42330.290972222225</v>
      </c>
      <c r="U3066">
        <f t="shared" si="255"/>
        <v>2015</v>
      </c>
    </row>
    <row r="3067" spans="1:21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51"/>
        <v>0</v>
      </c>
      <c r="P3067">
        <f t="shared" si="252"/>
        <v>5</v>
      </c>
      <c r="Q3067" s="12" t="s">
        <v>8315</v>
      </c>
      <c r="R3067" t="s">
        <v>8355</v>
      </c>
      <c r="S3067" s="10">
        <f t="shared" si="253"/>
        <v>41825.055231481485</v>
      </c>
      <c r="T3067" s="9">
        <f t="shared" si="254"/>
        <v>41850.055231481485</v>
      </c>
      <c r="U3067">
        <f t="shared" si="255"/>
        <v>2014</v>
      </c>
    </row>
    <row r="3068" spans="1:21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51"/>
        <v>12</v>
      </c>
      <c r="P3068">
        <f t="shared" si="252"/>
        <v>2796.6667000000002</v>
      </c>
      <c r="Q3068" s="12" t="s">
        <v>8315</v>
      </c>
      <c r="R3068" t="s">
        <v>8355</v>
      </c>
      <c r="S3068" s="10">
        <f t="shared" si="253"/>
        <v>42531.228437500002</v>
      </c>
      <c r="T3068" s="9">
        <f t="shared" si="254"/>
        <v>42561.228437500002</v>
      </c>
      <c r="U3068">
        <f t="shared" si="255"/>
        <v>2016</v>
      </c>
    </row>
    <row r="3069" spans="1:21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51"/>
        <v>3</v>
      </c>
      <c r="P3069">
        <f t="shared" si="252"/>
        <v>200</v>
      </c>
      <c r="Q3069" s="12" t="s">
        <v>8315</v>
      </c>
      <c r="R3069" t="s">
        <v>8355</v>
      </c>
      <c r="S3069" s="10">
        <f t="shared" si="253"/>
        <v>42226.938414351855</v>
      </c>
      <c r="T3069" s="9">
        <f t="shared" si="254"/>
        <v>42256.938414351855</v>
      </c>
      <c r="U3069">
        <f t="shared" si="255"/>
        <v>2015</v>
      </c>
    </row>
    <row r="3070" spans="1:21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51"/>
        <v>0</v>
      </c>
      <c r="P3070">
        <f t="shared" si="252"/>
        <v>87.5</v>
      </c>
      <c r="Q3070" s="12" t="s">
        <v>8315</v>
      </c>
      <c r="R3070" t="s">
        <v>8355</v>
      </c>
      <c r="S3070" s="10">
        <f t="shared" si="253"/>
        <v>42263.691574074073</v>
      </c>
      <c r="T3070" s="9">
        <f t="shared" si="254"/>
        <v>42293.691574074073</v>
      </c>
      <c r="U3070">
        <f t="shared" si="255"/>
        <v>2015</v>
      </c>
    </row>
    <row r="3071" spans="1:21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51"/>
        <v>14</v>
      </c>
      <c r="P3071">
        <f t="shared" si="252"/>
        <v>20.142900000000001</v>
      </c>
      <c r="Q3071" s="12" t="s">
        <v>8315</v>
      </c>
      <c r="R3071" t="s">
        <v>8355</v>
      </c>
      <c r="S3071" s="10">
        <f t="shared" si="253"/>
        <v>41957.833726851852</v>
      </c>
      <c r="T3071" s="9">
        <f t="shared" si="254"/>
        <v>41987.833726851852</v>
      </c>
      <c r="U3071">
        <f t="shared" si="255"/>
        <v>2014</v>
      </c>
    </row>
    <row r="3072" spans="1:21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51"/>
        <v>3</v>
      </c>
      <c r="P3072">
        <f t="shared" si="252"/>
        <v>20.875</v>
      </c>
      <c r="Q3072" s="12" t="s">
        <v>8315</v>
      </c>
      <c r="R3072" t="s">
        <v>8355</v>
      </c>
      <c r="S3072" s="10">
        <f t="shared" si="253"/>
        <v>42690.733437499999</v>
      </c>
      <c r="T3072" s="9">
        <f t="shared" si="254"/>
        <v>42711.733437499999</v>
      </c>
      <c r="U3072">
        <f t="shared" si="255"/>
        <v>2016</v>
      </c>
    </row>
    <row r="3073" spans="1:21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51"/>
        <v>60</v>
      </c>
      <c r="P3073">
        <f t="shared" si="252"/>
        <v>61.307699999999997</v>
      </c>
      <c r="Q3073" s="12" t="s">
        <v>8315</v>
      </c>
      <c r="R3073" t="s">
        <v>8355</v>
      </c>
      <c r="S3073" s="10">
        <f t="shared" si="253"/>
        <v>42097.732418981483</v>
      </c>
      <c r="T3073" s="9">
        <f t="shared" si="254"/>
        <v>42115.249305555553</v>
      </c>
      <c r="U3073">
        <f t="shared" si="255"/>
        <v>2015</v>
      </c>
    </row>
    <row r="3074" spans="1:21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51"/>
        <v>0</v>
      </c>
      <c r="P3074">
        <f t="shared" si="252"/>
        <v>1</v>
      </c>
      <c r="Q3074" s="12" t="s">
        <v>8315</v>
      </c>
      <c r="R3074" t="s">
        <v>8355</v>
      </c>
      <c r="S3074" s="10">
        <f t="shared" si="253"/>
        <v>42658.690532407403</v>
      </c>
      <c r="T3074" s="9">
        <f t="shared" si="254"/>
        <v>42673.073611111111</v>
      </c>
      <c r="U3074">
        <f t="shared" si="255"/>
        <v>2016</v>
      </c>
    </row>
    <row r="3075" spans="1:21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56">ROUND(E3075/D3075*100,0)</f>
        <v>0</v>
      </c>
      <c r="P3075">
        <f t="shared" ref="P3075:P3138" si="257">IFERROR(ROUND(E3075/L3075,4),"no backers")</f>
        <v>92.142899999999997</v>
      </c>
      <c r="Q3075" s="12" t="s">
        <v>8315</v>
      </c>
      <c r="R3075" t="s">
        <v>8355</v>
      </c>
      <c r="S3075" s="10">
        <f t="shared" ref="S3075:S3138" si="258">(((J3075/60)/60)/24)+DATE(1970,1,1)</f>
        <v>42111.684027777781</v>
      </c>
      <c r="T3075" s="9">
        <f t="shared" ref="T3075:T3138" si="259">(((I3075/60)/60)/24)+DATE(1970,1,1)</f>
        <v>42169.804861111115</v>
      </c>
      <c r="U3075">
        <f t="shared" si="255"/>
        <v>2015</v>
      </c>
    </row>
    <row r="3076" spans="1:21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56"/>
        <v>0</v>
      </c>
      <c r="P3076">
        <f t="shared" si="257"/>
        <v>7.3333000000000004</v>
      </c>
      <c r="Q3076" s="12" t="s">
        <v>8315</v>
      </c>
      <c r="R3076" t="s">
        <v>8355</v>
      </c>
      <c r="S3076" s="10">
        <f t="shared" si="258"/>
        <v>42409.571284722217</v>
      </c>
      <c r="T3076" s="9">
        <f t="shared" si="259"/>
        <v>42439.571284722217</v>
      </c>
      <c r="U3076">
        <f t="shared" si="255"/>
        <v>2016</v>
      </c>
    </row>
    <row r="3077" spans="1:21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56"/>
        <v>9</v>
      </c>
      <c r="P3077">
        <f t="shared" si="257"/>
        <v>64.8</v>
      </c>
      <c r="Q3077" s="12" t="s">
        <v>8315</v>
      </c>
      <c r="R3077" t="s">
        <v>8355</v>
      </c>
      <c r="S3077" s="10">
        <f t="shared" si="258"/>
        <v>42551.102314814809</v>
      </c>
      <c r="T3077" s="9">
        <f t="shared" si="259"/>
        <v>42601.102314814809</v>
      </c>
      <c r="U3077">
        <f t="shared" si="255"/>
        <v>2016</v>
      </c>
    </row>
    <row r="3078" spans="1:21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56"/>
        <v>15</v>
      </c>
      <c r="P3078">
        <f t="shared" si="257"/>
        <v>30.12</v>
      </c>
      <c r="Q3078" s="12" t="s">
        <v>8315</v>
      </c>
      <c r="R3078" t="s">
        <v>8355</v>
      </c>
      <c r="S3078" s="10">
        <f t="shared" si="258"/>
        <v>42226.651886574073</v>
      </c>
      <c r="T3078" s="9">
        <f t="shared" si="259"/>
        <v>42286.651886574073</v>
      </c>
      <c r="U3078">
        <f t="shared" si="255"/>
        <v>2015</v>
      </c>
    </row>
    <row r="3079" spans="1:21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56"/>
        <v>0</v>
      </c>
      <c r="P3079">
        <f t="shared" si="257"/>
        <v>52.5</v>
      </c>
      <c r="Q3079" s="12" t="s">
        <v>8315</v>
      </c>
      <c r="R3079" t="s">
        <v>8355</v>
      </c>
      <c r="S3079" s="10">
        <f t="shared" si="258"/>
        <v>42766.956921296296</v>
      </c>
      <c r="T3079" s="9">
        <f t="shared" si="259"/>
        <v>42796.956921296296</v>
      </c>
      <c r="U3079">
        <f t="shared" si="255"/>
        <v>2017</v>
      </c>
    </row>
    <row r="3080" spans="1:21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56"/>
        <v>0</v>
      </c>
      <c r="P3080">
        <f t="shared" si="257"/>
        <v>23.666699999999999</v>
      </c>
      <c r="Q3080" s="12" t="s">
        <v>8315</v>
      </c>
      <c r="R3080" t="s">
        <v>8355</v>
      </c>
      <c r="S3080" s="10">
        <f t="shared" si="258"/>
        <v>42031.138831018514</v>
      </c>
      <c r="T3080" s="9">
        <f t="shared" si="259"/>
        <v>42061.138831018514</v>
      </c>
      <c r="U3080">
        <f t="shared" si="255"/>
        <v>2015</v>
      </c>
    </row>
    <row r="3081" spans="1:21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56"/>
        <v>1</v>
      </c>
      <c r="P3081">
        <f t="shared" si="257"/>
        <v>415.77780000000001</v>
      </c>
      <c r="Q3081" s="12" t="s">
        <v>8315</v>
      </c>
      <c r="R3081" t="s">
        <v>8355</v>
      </c>
      <c r="S3081" s="10">
        <f t="shared" si="258"/>
        <v>42055.713368055556</v>
      </c>
      <c r="T3081" s="9">
        <f t="shared" si="259"/>
        <v>42085.671701388885</v>
      </c>
      <c r="U3081">
        <f t="shared" si="255"/>
        <v>2015</v>
      </c>
    </row>
    <row r="3082" spans="1:21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56"/>
        <v>0</v>
      </c>
      <c r="P3082">
        <f t="shared" si="257"/>
        <v>53.714300000000001</v>
      </c>
      <c r="Q3082" s="12" t="s">
        <v>8315</v>
      </c>
      <c r="R3082" t="s">
        <v>8355</v>
      </c>
      <c r="S3082" s="10">
        <f t="shared" si="258"/>
        <v>41940.028287037036</v>
      </c>
      <c r="T3082" s="9">
        <f t="shared" si="259"/>
        <v>42000.0699537037</v>
      </c>
      <c r="U3082">
        <f t="shared" si="255"/>
        <v>2014</v>
      </c>
    </row>
    <row r="3083" spans="1:21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56"/>
        <v>0</v>
      </c>
      <c r="P3083">
        <f t="shared" si="257"/>
        <v>420.6</v>
      </c>
      <c r="Q3083" s="12" t="s">
        <v>8315</v>
      </c>
      <c r="R3083" t="s">
        <v>8355</v>
      </c>
      <c r="S3083" s="10">
        <f t="shared" si="258"/>
        <v>42237.181608796294</v>
      </c>
      <c r="T3083" s="9">
        <f t="shared" si="259"/>
        <v>42267.181608796294</v>
      </c>
      <c r="U3083">
        <f t="shared" si="255"/>
        <v>2015</v>
      </c>
    </row>
    <row r="3084" spans="1:21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56"/>
        <v>0</v>
      </c>
      <c r="P3084" t="str">
        <f t="shared" si="257"/>
        <v>no backers</v>
      </c>
      <c r="Q3084" s="12" t="s">
        <v>8315</v>
      </c>
      <c r="R3084" t="s">
        <v>8355</v>
      </c>
      <c r="S3084" s="10">
        <f t="shared" si="258"/>
        <v>42293.922986111109</v>
      </c>
      <c r="T3084" s="9">
        <f t="shared" si="259"/>
        <v>42323.96465277778</v>
      </c>
      <c r="U3084">
        <f t="shared" si="255"/>
        <v>2015</v>
      </c>
    </row>
    <row r="3085" spans="1:21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56"/>
        <v>0</v>
      </c>
      <c r="P3085">
        <f t="shared" si="257"/>
        <v>18.666699999999999</v>
      </c>
      <c r="Q3085" s="12" t="s">
        <v>8315</v>
      </c>
      <c r="R3085" t="s">
        <v>8355</v>
      </c>
      <c r="S3085" s="10">
        <f t="shared" si="258"/>
        <v>41853.563402777778</v>
      </c>
      <c r="T3085" s="9">
        <f t="shared" si="259"/>
        <v>41883.208333333336</v>
      </c>
      <c r="U3085">
        <f t="shared" si="255"/>
        <v>2014</v>
      </c>
    </row>
    <row r="3086" spans="1:21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56"/>
        <v>12</v>
      </c>
      <c r="P3086">
        <f t="shared" si="257"/>
        <v>78.333299999999994</v>
      </c>
      <c r="Q3086" s="12" t="s">
        <v>8315</v>
      </c>
      <c r="R3086" t="s">
        <v>8355</v>
      </c>
      <c r="S3086" s="10">
        <f t="shared" si="258"/>
        <v>42100.723738425921</v>
      </c>
      <c r="T3086" s="9">
        <f t="shared" si="259"/>
        <v>42129.783333333333</v>
      </c>
      <c r="U3086">
        <f t="shared" si="255"/>
        <v>2015</v>
      </c>
    </row>
    <row r="3087" spans="1:21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56"/>
        <v>2</v>
      </c>
      <c r="P3087">
        <f t="shared" si="257"/>
        <v>67.777799999999999</v>
      </c>
      <c r="Q3087" s="12" t="s">
        <v>8315</v>
      </c>
      <c r="R3087" t="s">
        <v>8355</v>
      </c>
      <c r="S3087" s="10">
        <f t="shared" si="258"/>
        <v>42246.883784722217</v>
      </c>
      <c r="T3087" s="9">
        <f t="shared" si="259"/>
        <v>42276.883784722217</v>
      </c>
      <c r="U3087">
        <f t="shared" si="255"/>
        <v>2015</v>
      </c>
    </row>
    <row r="3088" spans="1:21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56"/>
        <v>0</v>
      </c>
      <c r="P3088">
        <f t="shared" si="257"/>
        <v>16.666699999999999</v>
      </c>
      <c r="Q3088" s="12" t="s">
        <v>8315</v>
      </c>
      <c r="R3088" t="s">
        <v>8355</v>
      </c>
      <c r="S3088" s="10">
        <f t="shared" si="258"/>
        <v>42173.67082175926</v>
      </c>
      <c r="T3088" s="9">
        <f t="shared" si="259"/>
        <v>42233.67082175926</v>
      </c>
      <c r="U3088">
        <f t="shared" si="255"/>
        <v>2015</v>
      </c>
    </row>
    <row r="3089" spans="1:21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56"/>
        <v>1</v>
      </c>
      <c r="P3089">
        <f t="shared" si="257"/>
        <v>62.5</v>
      </c>
      <c r="Q3089" s="12" t="s">
        <v>8315</v>
      </c>
      <c r="R3089" t="s">
        <v>8355</v>
      </c>
      <c r="S3089" s="10">
        <f t="shared" si="258"/>
        <v>42665.150347222225</v>
      </c>
      <c r="T3089" s="9">
        <f t="shared" si="259"/>
        <v>42725.192013888889</v>
      </c>
      <c r="U3089">
        <f t="shared" si="255"/>
        <v>2016</v>
      </c>
    </row>
    <row r="3090" spans="1:21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56"/>
        <v>0</v>
      </c>
      <c r="P3090">
        <f t="shared" si="257"/>
        <v>42</v>
      </c>
      <c r="Q3090" s="12" t="s">
        <v>8315</v>
      </c>
      <c r="R3090" t="s">
        <v>8355</v>
      </c>
      <c r="S3090" s="10">
        <f t="shared" si="258"/>
        <v>41981.57230324074</v>
      </c>
      <c r="T3090" s="9">
        <f t="shared" si="259"/>
        <v>42012.570138888885</v>
      </c>
      <c r="U3090">
        <f t="shared" si="255"/>
        <v>2014</v>
      </c>
    </row>
    <row r="3091" spans="1:21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56"/>
        <v>23</v>
      </c>
      <c r="P3091">
        <f t="shared" si="257"/>
        <v>130.0889</v>
      </c>
      <c r="Q3091" s="12" t="s">
        <v>8315</v>
      </c>
      <c r="R3091" t="s">
        <v>8355</v>
      </c>
      <c r="S3091" s="10">
        <f t="shared" si="258"/>
        <v>42528.542627314819</v>
      </c>
      <c r="T3091" s="9">
        <f t="shared" si="259"/>
        <v>42560.082638888889</v>
      </c>
      <c r="U3091">
        <f t="shared" si="255"/>
        <v>2016</v>
      </c>
    </row>
    <row r="3092" spans="1:21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56"/>
        <v>5</v>
      </c>
      <c r="P3092">
        <f t="shared" si="257"/>
        <v>1270.2221999999999</v>
      </c>
      <c r="Q3092" s="12" t="s">
        <v>8315</v>
      </c>
      <c r="R3092" t="s">
        <v>8355</v>
      </c>
      <c r="S3092" s="10">
        <f t="shared" si="258"/>
        <v>42065.818807870368</v>
      </c>
      <c r="T3092" s="9">
        <f t="shared" si="259"/>
        <v>42125.777141203704</v>
      </c>
      <c r="U3092">
        <f t="shared" si="255"/>
        <v>2015</v>
      </c>
    </row>
    <row r="3093" spans="1:21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56"/>
        <v>16</v>
      </c>
      <c r="P3093">
        <f t="shared" si="257"/>
        <v>88.444400000000002</v>
      </c>
      <c r="Q3093" s="12" t="s">
        <v>8315</v>
      </c>
      <c r="R3093" t="s">
        <v>8355</v>
      </c>
      <c r="S3093" s="10">
        <f t="shared" si="258"/>
        <v>42566.948414351849</v>
      </c>
      <c r="T3093" s="9">
        <f t="shared" si="259"/>
        <v>42596.948414351849</v>
      </c>
      <c r="U3093">
        <f t="shared" si="255"/>
        <v>2016</v>
      </c>
    </row>
    <row r="3094" spans="1:21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56"/>
        <v>1</v>
      </c>
      <c r="P3094">
        <f t="shared" si="257"/>
        <v>56.342399999999998</v>
      </c>
      <c r="Q3094" s="12" t="s">
        <v>8315</v>
      </c>
      <c r="R3094" t="s">
        <v>8355</v>
      </c>
      <c r="S3094" s="10">
        <f t="shared" si="258"/>
        <v>42255.619351851856</v>
      </c>
      <c r="T3094" s="9">
        <f t="shared" si="259"/>
        <v>42292.916666666672</v>
      </c>
      <c r="U3094">
        <f t="shared" si="255"/>
        <v>2015</v>
      </c>
    </row>
    <row r="3095" spans="1:21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56"/>
        <v>23</v>
      </c>
      <c r="P3095">
        <f t="shared" si="257"/>
        <v>53.529400000000003</v>
      </c>
      <c r="Q3095" s="12" t="s">
        <v>8315</v>
      </c>
      <c r="R3095" t="s">
        <v>8355</v>
      </c>
      <c r="S3095" s="10">
        <f t="shared" si="258"/>
        <v>41760.909039351849</v>
      </c>
      <c r="T3095" s="9">
        <f t="shared" si="259"/>
        <v>41791.165972222225</v>
      </c>
      <c r="U3095">
        <f t="shared" si="255"/>
        <v>2014</v>
      </c>
    </row>
    <row r="3096" spans="1:21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56"/>
        <v>0</v>
      </c>
      <c r="P3096">
        <f t="shared" si="257"/>
        <v>25</v>
      </c>
      <c r="Q3096" s="12" t="s">
        <v>8315</v>
      </c>
      <c r="R3096" t="s">
        <v>8355</v>
      </c>
      <c r="S3096" s="10">
        <f t="shared" si="258"/>
        <v>42207.795787037037</v>
      </c>
      <c r="T3096" s="9">
        <f t="shared" si="259"/>
        <v>42267.795787037037</v>
      </c>
      <c r="U3096">
        <f t="shared" si="255"/>
        <v>2015</v>
      </c>
    </row>
    <row r="3097" spans="1:21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56"/>
        <v>0</v>
      </c>
      <c r="P3097">
        <f t="shared" si="257"/>
        <v>50</v>
      </c>
      <c r="Q3097" s="12" t="s">
        <v>8315</v>
      </c>
      <c r="R3097" t="s">
        <v>8355</v>
      </c>
      <c r="S3097" s="10">
        <f t="shared" si="258"/>
        <v>42523.025231481486</v>
      </c>
      <c r="T3097" s="9">
        <f t="shared" si="259"/>
        <v>42583.025231481486</v>
      </c>
      <c r="U3097">
        <f t="shared" si="255"/>
        <v>2016</v>
      </c>
    </row>
    <row r="3098" spans="1:21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56"/>
        <v>4</v>
      </c>
      <c r="P3098">
        <f t="shared" si="257"/>
        <v>56.785699999999999</v>
      </c>
      <c r="Q3098" s="12" t="s">
        <v>8315</v>
      </c>
      <c r="R3098" t="s">
        <v>8355</v>
      </c>
      <c r="S3098" s="10">
        <f t="shared" si="258"/>
        <v>42114.825532407413</v>
      </c>
      <c r="T3098" s="9">
        <f t="shared" si="259"/>
        <v>42144.825532407413</v>
      </c>
      <c r="U3098">
        <f t="shared" si="255"/>
        <v>2015</v>
      </c>
    </row>
    <row r="3099" spans="1:21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56"/>
        <v>17</v>
      </c>
      <c r="P3099">
        <f t="shared" si="257"/>
        <v>40.833300000000001</v>
      </c>
      <c r="Q3099" s="12" t="s">
        <v>8315</v>
      </c>
      <c r="R3099" t="s">
        <v>8355</v>
      </c>
      <c r="S3099" s="10">
        <f t="shared" si="258"/>
        <v>42629.503483796296</v>
      </c>
      <c r="T3099" s="9">
        <f t="shared" si="259"/>
        <v>42650.583333333328</v>
      </c>
      <c r="U3099">
        <f t="shared" si="255"/>
        <v>2016</v>
      </c>
    </row>
    <row r="3100" spans="1:21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56"/>
        <v>4</v>
      </c>
      <c r="P3100">
        <f t="shared" si="257"/>
        <v>65.111099999999993</v>
      </c>
      <c r="Q3100" s="12" t="s">
        <v>8315</v>
      </c>
      <c r="R3100" t="s">
        <v>8355</v>
      </c>
      <c r="S3100" s="10">
        <f t="shared" si="258"/>
        <v>42359.792233796295</v>
      </c>
      <c r="T3100" s="9">
        <f t="shared" si="259"/>
        <v>42408.01180555555</v>
      </c>
      <c r="U3100">
        <f t="shared" si="255"/>
        <v>2015</v>
      </c>
    </row>
    <row r="3101" spans="1:21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56"/>
        <v>14</v>
      </c>
      <c r="P3101">
        <f t="shared" si="257"/>
        <v>55.6</v>
      </c>
      <c r="Q3101" s="12" t="s">
        <v>8315</v>
      </c>
      <c r="R3101" t="s">
        <v>8355</v>
      </c>
      <c r="S3101" s="10">
        <f t="shared" si="258"/>
        <v>42382.189710648148</v>
      </c>
      <c r="T3101" s="9">
        <f t="shared" si="259"/>
        <v>42412.189710648148</v>
      </c>
      <c r="U3101">
        <f t="shared" si="255"/>
        <v>2016</v>
      </c>
    </row>
    <row r="3102" spans="1:21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56"/>
        <v>15</v>
      </c>
      <c r="P3102">
        <f t="shared" si="257"/>
        <v>140.5385</v>
      </c>
      <c r="Q3102" s="12" t="s">
        <v>8315</v>
      </c>
      <c r="R3102" t="s">
        <v>8355</v>
      </c>
      <c r="S3102" s="10">
        <f t="shared" si="258"/>
        <v>41902.622395833336</v>
      </c>
      <c r="T3102" s="9">
        <f t="shared" si="259"/>
        <v>41932.622395833336</v>
      </c>
      <c r="U3102">
        <f t="shared" si="255"/>
        <v>2014</v>
      </c>
    </row>
    <row r="3103" spans="1:21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56"/>
        <v>12</v>
      </c>
      <c r="P3103">
        <f t="shared" si="257"/>
        <v>25</v>
      </c>
      <c r="Q3103" s="12" t="s">
        <v>8315</v>
      </c>
      <c r="R3103" t="s">
        <v>8355</v>
      </c>
      <c r="S3103" s="10">
        <f t="shared" si="258"/>
        <v>42171.383530092593</v>
      </c>
      <c r="T3103" s="9">
        <f t="shared" si="259"/>
        <v>42201.330555555556</v>
      </c>
      <c r="U3103">
        <f t="shared" si="255"/>
        <v>2015</v>
      </c>
    </row>
    <row r="3104" spans="1:21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56"/>
        <v>39</v>
      </c>
      <c r="P3104">
        <f t="shared" si="257"/>
        <v>69.533299999999997</v>
      </c>
      <c r="Q3104" s="12" t="s">
        <v>8315</v>
      </c>
      <c r="R3104" t="s">
        <v>8355</v>
      </c>
      <c r="S3104" s="10">
        <f t="shared" si="258"/>
        <v>42555.340486111112</v>
      </c>
      <c r="T3104" s="9">
        <f t="shared" si="259"/>
        <v>42605.340486111112</v>
      </c>
      <c r="U3104">
        <f t="shared" si="255"/>
        <v>2016</v>
      </c>
    </row>
    <row r="3105" spans="1:21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56"/>
        <v>0</v>
      </c>
      <c r="P3105">
        <f t="shared" si="257"/>
        <v>5.5</v>
      </c>
      <c r="Q3105" s="12" t="s">
        <v>8315</v>
      </c>
      <c r="R3105" t="s">
        <v>8355</v>
      </c>
      <c r="S3105" s="10">
        <f t="shared" si="258"/>
        <v>42107.156319444446</v>
      </c>
      <c r="T3105" s="9">
        <f t="shared" si="259"/>
        <v>42167.156319444446</v>
      </c>
      <c r="U3105">
        <f t="shared" si="255"/>
        <v>2015</v>
      </c>
    </row>
    <row r="3106" spans="1:21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56"/>
        <v>30</v>
      </c>
      <c r="P3106">
        <f t="shared" si="257"/>
        <v>237</v>
      </c>
      <c r="Q3106" s="12" t="s">
        <v>8315</v>
      </c>
      <c r="R3106" t="s">
        <v>8355</v>
      </c>
      <c r="S3106" s="10">
        <f t="shared" si="258"/>
        <v>42006.908692129626</v>
      </c>
      <c r="T3106" s="9">
        <f t="shared" si="259"/>
        <v>42038.083333333328</v>
      </c>
      <c r="U3106">
        <f t="shared" si="255"/>
        <v>2015</v>
      </c>
    </row>
    <row r="3107" spans="1:21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56"/>
        <v>42</v>
      </c>
      <c r="P3107">
        <f t="shared" si="257"/>
        <v>79.870999999999995</v>
      </c>
      <c r="Q3107" s="12" t="s">
        <v>8315</v>
      </c>
      <c r="R3107" t="s">
        <v>8355</v>
      </c>
      <c r="S3107" s="10">
        <f t="shared" si="258"/>
        <v>41876.718935185185</v>
      </c>
      <c r="T3107" s="9">
        <f t="shared" si="259"/>
        <v>41931.208333333336</v>
      </c>
      <c r="U3107">
        <f t="shared" si="255"/>
        <v>2014</v>
      </c>
    </row>
    <row r="3108" spans="1:21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56"/>
        <v>4</v>
      </c>
      <c r="P3108">
        <f t="shared" si="257"/>
        <v>10.25</v>
      </c>
      <c r="Q3108" s="12" t="s">
        <v>8315</v>
      </c>
      <c r="R3108" t="s">
        <v>8355</v>
      </c>
      <c r="S3108" s="10">
        <f t="shared" si="258"/>
        <v>42241.429120370376</v>
      </c>
      <c r="T3108" s="9">
        <f t="shared" si="259"/>
        <v>42263.916666666672</v>
      </c>
      <c r="U3108">
        <f t="shared" si="255"/>
        <v>2015</v>
      </c>
    </row>
    <row r="3109" spans="1:21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56"/>
        <v>20</v>
      </c>
      <c r="P3109">
        <f t="shared" si="257"/>
        <v>272.58620000000002</v>
      </c>
      <c r="Q3109" s="12" t="s">
        <v>8315</v>
      </c>
      <c r="R3109" t="s">
        <v>8355</v>
      </c>
      <c r="S3109" s="10">
        <f t="shared" si="258"/>
        <v>42128.814247685179</v>
      </c>
      <c r="T3109" s="9">
        <f t="shared" si="259"/>
        <v>42135.814247685179</v>
      </c>
      <c r="U3109">
        <f t="shared" si="255"/>
        <v>2015</v>
      </c>
    </row>
    <row r="3110" spans="1:21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56"/>
        <v>0</v>
      </c>
      <c r="P3110">
        <f t="shared" si="257"/>
        <v>13</v>
      </c>
      <c r="Q3110" s="12" t="s">
        <v>8315</v>
      </c>
      <c r="R3110" t="s">
        <v>8355</v>
      </c>
      <c r="S3110" s="10">
        <f t="shared" si="258"/>
        <v>42062.680486111116</v>
      </c>
      <c r="T3110" s="9">
        <f t="shared" si="259"/>
        <v>42122.638819444444</v>
      </c>
      <c r="U3110">
        <f t="shared" si="255"/>
        <v>2015</v>
      </c>
    </row>
    <row r="3111" spans="1:21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56"/>
        <v>25</v>
      </c>
      <c r="P3111">
        <f t="shared" si="257"/>
        <v>58.184199999999997</v>
      </c>
      <c r="Q3111" s="12" t="s">
        <v>8315</v>
      </c>
      <c r="R3111" t="s">
        <v>8355</v>
      </c>
      <c r="S3111" s="10">
        <f t="shared" si="258"/>
        <v>41844.125115740739</v>
      </c>
      <c r="T3111" s="9">
        <f t="shared" si="259"/>
        <v>41879.125115740739</v>
      </c>
      <c r="U3111">
        <f t="shared" si="255"/>
        <v>2014</v>
      </c>
    </row>
    <row r="3112" spans="1:21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56"/>
        <v>0</v>
      </c>
      <c r="P3112">
        <f t="shared" si="257"/>
        <v>10</v>
      </c>
      <c r="Q3112" s="12" t="s">
        <v>8315</v>
      </c>
      <c r="R3112" t="s">
        <v>8355</v>
      </c>
      <c r="S3112" s="10">
        <f t="shared" si="258"/>
        <v>42745.031469907408</v>
      </c>
      <c r="T3112" s="9">
        <f t="shared" si="259"/>
        <v>42785.031469907408</v>
      </c>
      <c r="U3112">
        <f t="shared" si="255"/>
        <v>2017</v>
      </c>
    </row>
    <row r="3113" spans="1:21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56"/>
        <v>27</v>
      </c>
      <c r="P3113">
        <f t="shared" si="257"/>
        <v>70.1053</v>
      </c>
      <c r="Q3113" s="12" t="s">
        <v>8315</v>
      </c>
      <c r="R3113" t="s">
        <v>8355</v>
      </c>
      <c r="S3113" s="10">
        <f t="shared" si="258"/>
        <v>41885.595138888886</v>
      </c>
      <c r="T3113" s="9">
        <f t="shared" si="259"/>
        <v>41916.595138888886</v>
      </c>
      <c r="U3113">
        <f t="shared" si="255"/>
        <v>2014</v>
      </c>
    </row>
    <row r="3114" spans="1:21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56"/>
        <v>5</v>
      </c>
      <c r="P3114">
        <f t="shared" si="257"/>
        <v>57.8889</v>
      </c>
      <c r="Q3114" s="12" t="s">
        <v>8315</v>
      </c>
      <c r="R3114" t="s">
        <v>8355</v>
      </c>
      <c r="S3114" s="10">
        <f t="shared" si="258"/>
        <v>42615.121921296297</v>
      </c>
      <c r="T3114" s="9">
        <f t="shared" si="259"/>
        <v>42675.121921296297</v>
      </c>
      <c r="U3114">
        <f t="shared" si="255"/>
        <v>2016</v>
      </c>
    </row>
    <row r="3115" spans="1:21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56"/>
        <v>4</v>
      </c>
      <c r="P3115">
        <f t="shared" si="257"/>
        <v>125.27030000000001</v>
      </c>
      <c r="Q3115" s="12" t="s">
        <v>8315</v>
      </c>
      <c r="R3115" t="s">
        <v>8355</v>
      </c>
      <c r="S3115" s="10">
        <f t="shared" si="258"/>
        <v>42081.731273148151</v>
      </c>
      <c r="T3115" s="9">
        <f t="shared" si="259"/>
        <v>42111.731273148151</v>
      </c>
      <c r="U3115">
        <f t="shared" si="255"/>
        <v>2015</v>
      </c>
    </row>
    <row r="3116" spans="1:21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56"/>
        <v>0</v>
      </c>
      <c r="P3116" t="str">
        <f t="shared" si="257"/>
        <v>no backers</v>
      </c>
      <c r="Q3116" s="12" t="s">
        <v>8315</v>
      </c>
      <c r="R3116" t="s">
        <v>8355</v>
      </c>
      <c r="S3116" s="10">
        <f t="shared" si="258"/>
        <v>41843.632523148146</v>
      </c>
      <c r="T3116" s="9">
        <f t="shared" si="259"/>
        <v>41903.632523148146</v>
      </c>
      <c r="U3116">
        <f t="shared" si="255"/>
        <v>2014</v>
      </c>
    </row>
    <row r="3117" spans="1:21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56"/>
        <v>3</v>
      </c>
      <c r="P3117">
        <f t="shared" si="257"/>
        <v>300</v>
      </c>
      <c r="Q3117" s="12" t="s">
        <v>8315</v>
      </c>
      <c r="R3117" t="s">
        <v>8355</v>
      </c>
      <c r="S3117" s="10">
        <f t="shared" si="258"/>
        <v>42496.447071759263</v>
      </c>
      <c r="T3117" s="9">
        <f t="shared" si="259"/>
        <v>42526.447071759263</v>
      </c>
      <c r="U3117">
        <f t="shared" ref="U3117:U3180" si="260">YEAR(S3117)</f>
        <v>2016</v>
      </c>
    </row>
    <row r="3118" spans="1:21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56"/>
        <v>57</v>
      </c>
      <c r="P3118">
        <f t="shared" si="257"/>
        <v>43</v>
      </c>
      <c r="Q3118" s="12" t="s">
        <v>8315</v>
      </c>
      <c r="R3118" t="s">
        <v>8355</v>
      </c>
      <c r="S3118" s="10">
        <f t="shared" si="258"/>
        <v>42081.515335648146</v>
      </c>
      <c r="T3118" s="9">
        <f t="shared" si="259"/>
        <v>42095.515335648146</v>
      </c>
      <c r="U3118">
        <f t="shared" si="260"/>
        <v>2015</v>
      </c>
    </row>
    <row r="3119" spans="1:21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56"/>
        <v>0</v>
      </c>
      <c r="P3119">
        <f t="shared" si="257"/>
        <v>1</v>
      </c>
      <c r="Q3119" s="12" t="s">
        <v>8315</v>
      </c>
      <c r="R3119" t="s">
        <v>8355</v>
      </c>
      <c r="S3119" s="10">
        <f t="shared" si="258"/>
        <v>42509.374537037031</v>
      </c>
      <c r="T3119" s="9">
        <f t="shared" si="259"/>
        <v>42517.55</v>
      </c>
      <c r="U3119">
        <f t="shared" si="260"/>
        <v>2016</v>
      </c>
    </row>
    <row r="3120" spans="1:21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56"/>
        <v>0</v>
      </c>
      <c r="P3120">
        <f t="shared" si="257"/>
        <v>775</v>
      </c>
      <c r="Q3120" s="12" t="s">
        <v>8315</v>
      </c>
      <c r="R3120" t="s">
        <v>8355</v>
      </c>
      <c r="S3120" s="10">
        <f t="shared" si="258"/>
        <v>42534.649571759262</v>
      </c>
      <c r="T3120" s="9">
        <f t="shared" si="259"/>
        <v>42553.649571759262</v>
      </c>
      <c r="U3120">
        <f t="shared" si="260"/>
        <v>2016</v>
      </c>
    </row>
    <row r="3121" spans="1:22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56"/>
        <v>0</v>
      </c>
      <c r="P3121">
        <f t="shared" si="257"/>
        <v>5</v>
      </c>
      <c r="Q3121" s="12" t="s">
        <v>8315</v>
      </c>
      <c r="R3121" t="s">
        <v>8355</v>
      </c>
      <c r="S3121" s="10">
        <f t="shared" si="258"/>
        <v>42060.04550925926</v>
      </c>
      <c r="T3121" s="9">
        <f t="shared" si="259"/>
        <v>42090.003842592589</v>
      </c>
      <c r="U3121">
        <f t="shared" si="260"/>
        <v>2015</v>
      </c>
    </row>
    <row r="3122" spans="1:22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56"/>
        <v>0</v>
      </c>
      <c r="P3122">
        <f t="shared" si="257"/>
        <v>12.8</v>
      </c>
      <c r="Q3122" s="12" t="s">
        <v>8315</v>
      </c>
      <c r="R3122" t="s">
        <v>8355</v>
      </c>
      <c r="S3122" s="10">
        <f t="shared" si="258"/>
        <v>42435.942083333335</v>
      </c>
      <c r="T3122" s="9">
        <f t="shared" si="259"/>
        <v>42495.900416666671</v>
      </c>
      <c r="U3122">
        <f t="shared" si="260"/>
        <v>2016</v>
      </c>
    </row>
    <row r="3123" spans="1:22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56"/>
        <v>1</v>
      </c>
      <c r="P3123">
        <f t="shared" si="257"/>
        <v>10</v>
      </c>
      <c r="Q3123" s="12" t="s">
        <v>8315</v>
      </c>
      <c r="R3123" t="s">
        <v>8355</v>
      </c>
      <c r="S3123" s="10">
        <f t="shared" si="258"/>
        <v>41848.679803240739</v>
      </c>
      <c r="T3123" s="9">
        <f t="shared" si="259"/>
        <v>41908.679803240739</v>
      </c>
      <c r="U3123">
        <f t="shared" si="260"/>
        <v>2014</v>
      </c>
    </row>
    <row r="3124" spans="1:22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56"/>
        <v>58</v>
      </c>
      <c r="P3124">
        <f t="shared" si="257"/>
        <v>58</v>
      </c>
      <c r="Q3124" s="12" t="s">
        <v>8315</v>
      </c>
      <c r="R3124" t="s">
        <v>8355</v>
      </c>
      <c r="S3124" s="10">
        <f t="shared" si="258"/>
        <v>42678.932083333333</v>
      </c>
      <c r="T3124" s="9">
        <f t="shared" si="259"/>
        <v>42683.973750000005</v>
      </c>
      <c r="U3124">
        <f t="shared" si="260"/>
        <v>2016</v>
      </c>
    </row>
    <row r="3125" spans="1:22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56"/>
        <v>68</v>
      </c>
      <c r="P3125">
        <f t="shared" si="257"/>
        <v>244.80459999999999</v>
      </c>
      <c r="Q3125" s="12" t="s">
        <v>8315</v>
      </c>
      <c r="R3125" t="s">
        <v>8355</v>
      </c>
      <c r="S3125" s="10">
        <f t="shared" si="258"/>
        <v>42530.993032407408</v>
      </c>
      <c r="T3125" s="9">
        <f t="shared" si="259"/>
        <v>42560.993032407408</v>
      </c>
      <c r="U3125">
        <f t="shared" si="260"/>
        <v>2016</v>
      </c>
    </row>
    <row r="3126" spans="1:22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56"/>
        <v>0</v>
      </c>
      <c r="P3126">
        <f t="shared" si="257"/>
        <v>6.5</v>
      </c>
      <c r="Q3126" s="12" t="s">
        <v>8315</v>
      </c>
      <c r="R3126" t="s">
        <v>8355</v>
      </c>
      <c r="S3126" s="10">
        <f t="shared" si="258"/>
        <v>41977.780104166668</v>
      </c>
      <c r="T3126" s="9">
        <f t="shared" si="259"/>
        <v>42037.780104166668</v>
      </c>
      <c r="U3126">
        <f t="shared" si="260"/>
        <v>2014</v>
      </c>
    </row>
    <row r="3127" spans="1:22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56"/>
        <v>0</v>
      </c>
      <c r="P3127" t="str">
        <f t="shared" si="257"/>
        <v>no backers</v>
      </c>
      <c r="Q3127" s="12" t="s">
        <v>8315</v>
      </c>
      <c r="R3127" t="s">
        <v>8355</v>
      </c>
      <c r="S3127" s="10">
        <f t="shared" si="258"/>
        <v>42346.20685185185</v>
      </c>
      <c r="T3127" s="9">
        <f t="shared" si="259"/>
        <v>42376.20685185185</v>
      </c>
      <c r="U3127">
        <f t="shared" si="260"/>
        <v>2015</v>
      </c>
    </row>
    <row r="3128" spans="1:22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56"/>
        <v>4</v>
      </c>
      <c r="P3128">
        <f t="shared" si="257"/>
        <v>61.176499999999997</v>
      </c>
      <c r="Q3128" s="12" t="s">
        <v>8315</v>
      </c>
      <c r="R3128" t="s">
        <v>8355</v>
      </c>
      <c r="S3128" s="10">
        <f t="shared" si="258"/>
        <v>42427.01807870371</v>
      </c>
      <c r="T3128" s="9">
        <f t="shared" si="259"/>
        <v>42456.976412037038</v>
      </c>
      <c r="U3128">
        <f t="shared" si="260"/>
        <v>2016</v>
      </c>
    </row>
    <row r="3129" spans="1:22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56"/>
        <v>0</v>
      </c>
      <c r="P3129" t="str">
        <f t="shared" si="257"/>
        <v>no backers</v>
      </c>
      <c r="Q3129" s="12" t="s">
        <v>8315</v>
      </c>
      <c r="R3129" t="s">
        <v>8355</v>
      </c>
      <c r="S3129" s="10">
        <f t="shared" si="258"/>
        <v>42034.856817129628</v>
      </c>
      <c r="T3129" s="9">
        <f t="shared" si="259"/>
        <v>42064.856817129628</v>
      </c>
      <c r="U3129">
        <f t="shared" si="260"/>
        <v>2015</v>
      </c>
    </row>
    <row r="3130" spans="1:22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56"/>
        <v>109</v>
      </c>
      <c r="P3130">
        <f t="shared" si="257"/>
        <v>139.23929999999999</v>
      </c>
      <c r="Q3130" s="12" t="s">
        <v>8315</v>
      </c>
      <c r="R3130" t="s">
        <v>8316</v>
      </c>
      <c r="S3130" s="10">
        <f t="shared" si="258"/>
        <v>42780.825706018513</v>
      </c>
      <c r="T3130" s="9">
        <f t="shared" si="259"/>
        <v>42810.784039351856</v>
      </c>
      <c r="U3130">
        <f t="shared" si="260"/>
        <v>2017</v>
      </c>
      <c r="V3130">
        <f t="shared" ref="V3130:V3189" si="261">MONTH(S3130)</f>
        <v>2</v>
      </c>
    </row>
    <row r="3131" spans="1:22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56"/>
        <v>1</v>
      </c>
      <c r="P3131">
        <f t="shared" si="257"/>
        <v>10</v>
      </c>
      <c r="Q3131" s="12" t="s">
        <v>8315</v>
      </c>
      <c r="R3131" t="s">
        <v>8316</v>
      </c>
      <c r="S3131" s="10">
        <f t="shared" si="258"/>
        <v>42803.842812499999</v>
      </c>
      <c r="T3131" s="9">
        <f t="shared" si="259"/>
        <v>42843.801145833335</v>
      </c>
      <c r="U3131">
        <f t="shared" si="260"/>
        <v>2017</v>
      </c>
      <c r="V3131">
        <f t="shared" si="261"/>
        <v>3</v>
      </c>
    </row>
    <row r="3132" spans="1:22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56"/>
        <v>4</v>
      </c>
      <c r="P3132">
        <f t="shared" si="257"/>
        <v>93.75</v>
      </c>
      <c r="Q3132" s="12" t="s">
        <v>8315</v>
      </c>
      <c r="R3132" t="s">
        <v>8316</v>
      </c>
      <c r="S3132" s="10">
        <f t="shared" si="258"/>
        <v>42808.640231481477</v>
      </c>
      <c r="T3132" s="9">
        <f t="shared" si="259"/>
        <v>42839.207638888889</v>
      </c>
      <c r="U3132">
        <f t="shared" si="260"/>
        <v>2017</v>
      </c>
      <c r="V3132">
        <f t="shared" si="261"/>
        <v>3</v>
      </c>
    </row>
    <row r="3133" spans="1:22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56"/>
        <v>16</v>
      </c>
      <c r="P3133">
        <f t="shared" si="257"/>
        <v>53.75</v>
      </c>
      <c r="Q3133" s="12" t="s">
        <v>8315</v>
      </c>
      <c r="R3133" t="s">
        <v>8316</v>
      </c>
      <c r="S3133" s="10">
        <f t="shared" si="258"/>
        <v>42803.579224537039</v>
      </c>
      <c r="T3133" s="9">
        <f t="shared" si="259"/>
        <v>42833.537557870368</v>
      </c>
      <c r="U3133">
        <f t="shared" si="260"/>
        <v>2017</v>
      </c>
      <c r="V3133">
        <f t="shared" si="261"/>
        <v>3</v>
      </c>
    </row>
    <row r="3134" spans="1:22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56"/>
        <v>0</v>
      </c>
      <c r="P3134">
        <f t="shared" si="257"/>
        <v>10</v>
      </c>
      <c r="Q3134" s="12" t="s">
        <v>8315</v>
      </c>
      <c r="R3134" t="s">
        <v>8316</v>
      </c>
      <c r="S3134" s="10">
        <f t="shared" si="258"/>
        <v>42786.350231481483</v>
      </c>
      <c r="T3134" s="9">
        <f t="shared" si="259"/>
        <v>42846.308564814812</v>
      </c>
      <c r="U3134">
        <f t="shared" si="260"/>
        <v>2017</v>
      </c>
      <c r="V3134">
        <f t="shared" si="261"/>
        <v>2</v>
      </c>
    </row>
    <row r="3135" spans="1:22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56"/>
        <v>108</v>
      </c>
      <c r="P3135">
        <f t="shared" si="257"/>
        <v>33.75</v>
      </c>
      <c r="Q3135" s="12" t="s">
        <v>8315</v>
      </c>
      <c r="R3135" t="s">
        <v>8316</v>
      </c>
      <c r="S3135" s="10">
        <f t="shared" si="258"/>
        <v>42788.565208333333</v>
      </c>
      <c r="T3135" s="9">
        <f t="shared" si="259"/>
        <v>42818.523541666669</v>
      </c>
      <c r="U3135">
        <f t="shared" si="260"/>
        <v>2017</v>
      </c>
      <c r="V3135">
        <f t="shared" si="261"/>
        <v>2</v>
      </c>
    </row>
    <row r="3136" spans="1:22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56"/>
        <v>23</v>
      </c>
      <c r="P3136">
        <f t="shared" si="257"/>
        <v>18.75</v>
      </c>
      <c r="Q3136" s="12" t="s">
        <v>8315</v>
      </c>
      <c r="R3136" t="s">
        <v>8316</v>
      </c>
      <c r="S3136" s="10">
        <f t="shared" si="258"/>
        <v>42800.720127314817</v>
      </c>
      <c r="T3136" s="9">
        <f t="shared" si="259"/>
        <v>42821.678460648152</v>
      </c>
      <c r="U3136">
        <f t="shared" si="260"/>
        <v>2017</v>
      </c>
      <c r="V3136">
        <f t="shared" si="261"/>
        <v>3</v>
      </c>
    </row>
    <row r="3137" spans="1:22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56"/>
        <v>21</v>
      </c>
      <c r="P3137">
        <f t="shared" si="257"/>
        <v>23.142900000000001</v>
      </c>
      <c r="Q3137" s="12" t="s">
        <v>8315</v>
      </c>
      <c r="R3137" t="s">
        <v>8316</v>
      </c>
      <c r="S3137" s="10">
        <f t="shared" si="258"/>
        <v>42807.151863425926</v>
      </c>
      <c r="T3137" s="9">
        <f t="shared" si="259"/>
        <v>42829.151863425926</v>
      </c>
      <c r="U3137">
        <f t="shared" si="260"/>
        <v>2017</v>
      </c>
      <c r="V3137">
        <f t="shared" si="261"/>
        <v>3</v>
      </c>
    </row>
    <row r="3138" spans="1:22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56"/>
        <v>128</v>
      </c>
      <c r="P3138">
        <f t="shared" si="257"/>
        <v>29.045500000000001</v>
      </c>
      <c r="Q3138" s="12" t="s">
        <v>8315</v>
      </c>
      <c r="R3138" t="s">
        <v>8316</v>
      </c>
      <c r="S3138" s="10">
        <f t="shared" si="258"/>
        <v>42789.462430555555</v>
      </c>
      <c r="T3138" s="9">
        <f t="shared" si="259"/>
        <v>42825.957638888889</v>
      </c>
      <c r="U3138">
        <f t="shared" si="260"/>
        <v>2017</v>
      </c>
      <c r="V3138">
        <f t="shared" si="261"/>
        <v>2</v>
      </c>
    </row>
    <row r="3139" spans="1:22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62">ROUND(E3139/D3139*100,0)</f>
        <v>3</v>
      </c>
      <c r="P3139">
        <f t="shared" ref="P3139:P3202" si="263">IFERROR(ROUND(E3139/L3139,4),"no backers")</f>
        <v>50</v>
      </c>
      <c r="Q3139" s="12" t="s">
        <v>8315</v>
      </c>
      <c r="R3139" t="s">
        <v>8316</v>
      </c>
      <c r="S3139" s="10">
        <f t="shared" ref="S3139:S3202" si="264">(((J3139/60)/60)/24)+DATE(1970,1,1)</f>
        <v>42807.885057870371</v>
      </c>
      <c r="T3139" s="9">
        <f t="shared" ref="T3139:T3202" si="265">(((I3139/60)/60)/24)+DATE(1970,1,1)</f>
        <v>42858.8</v>
      </c>
      <c r="U3139">
        <f t="shared" si="260"/>
        <v>2017</v>
      </c>
      <c r="V3139">
        <f t="shared" si="261"/>
        <v>3</v>
      </c>
    </row>
    <row r="3140" spans="1:22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62"/>
        <v>0</v>
      </c>
      <c r="P3140" t="str">
        <f t="shared" si="263"/>
        <v>no backers</v>
      </c>
      <c r="Q3140" s="12" t="s">
        <v>8315</v>
      </c>
      <c r="R3140" t="s">
        <v>8316</v>
      </c>
      <c r="S3140" s="10">
        <f t="shared" si="264"/>
        <v>42809.645914351851</v>
      </c>
      <c r="T3140" s="9">
        <f t="shared" si="265"/>
        <v>42828.645914351851</v>
      </c>
      <c r="U3140">
        <f t="shared" si="260"/>
        <v>2017</v>
      </c>
      <c r="V3140">
        <f t="shared" si="261"/>
        <v>3</v>
      </c>
    </row>
    <row r="3141" spans="1:22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62"/>
        <v>5</v>
      </c>
      <c r="P3141">
        <f t="shared" si="263"/>
        <v>450</v>
      </c>
      <c r="Q3141" s="12" t="s">
        <v>8315</v>
      </c>
      <c r="R3141" t="s">
        <v>8316</v>
      </c>
      <c r="S3141" s="10">
        <f t="shared" si="264"/>
        <v>42785.270370370374</v>
      </c>
      <c r="T3141" s="9">
        <f t="shared" si="265"/>
        <v>42819.189583333333</v>
      </c>
      <c r="U3141">
        <f t="shared" si="260"/>
        <v>2017</v>
      </c>
      <c r="V3141">
        <f t="shared" si="261"/>
        <v>2</v>
      </c>
    </row>
    <row r="3142" spans="1:22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62"/>
        <v>1</v>
      </c>
      <c r="P3142">
        <f t="shared" si="263"/>
        <v>24</v>
      </c>
      <c r="Q3142" s="12" t="s">
        <v>8315</v>
      </c>
      <c r="R3142" t="s">
        <v>8316</v>
      </c>
      <c r="S3142" s="10">
        <f t="shared" si="264"/>
        <v>42802.718784722223</v>
      </c>
      <c r="T3142" s="9">
        <f t="shared" si="265"/>
        <v>42832.677118055552</v>
      </c>
      <c r="U3142">
        <f t="shared" si="260"/>
        <v>2017</v>
      </c>
      <c r="V3142">
        <f t="shared" si="261"/>
        <v>3</v>
      </c>
    </row>
    <row r="3143" spans="1:22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62"/>
        <v>52</v>
      </c>
      <c r="P3143">
        <f t="shared" si="263"/>
        <v>32.25</v>
      </c>
      <c r="Q3143" s="12" t="s">
        <v>8315</v>
      </c>
      <c r="R3143" t="s">
        <v>8316</v>
      </c>
      <c r="S3143" s="10">
        <f t="shared" si="264"/>
        <v>42800.753333333334</v>
      </c>
      <c r="T3143" s="9">
        <f t="shared" si="265"/>
        <v>42841.833333333328</v>
      </c>
      <c r="U3143">
        <f t="shared" si="260"/>
        <v>2017</v>
      </c>
      <c r="V3143">
        <f t="shared" si="261"/>
        <v>3</v>
      </c>
    </row>
    <row r="3144" spans="1:22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62"/>
        <v>2</v>
      </c>
      <c r="P3144">
        <f t="shared" si="263"/>
        <v>15</v>
      </c>
      <c r="Q3144" s="12" t="s">
        <v>8315</v>
      </c>
      <c r="R3144" t="s">
        <v>8316</v>
      </c>
      <c r="S3144" s="10">
        <f t="shared" si="264"/>
        <v>42783.513182870374</v>
      </c>
      <c r="T3144" s="9">
        <f t="shared" si="265"/>
        <v>42813.471516203703</v>
      </c>
      <c r="U3144">
        <f t="shared" si="260"/>
        <v>2017</v>
      </c>
      <c r="V3144">
        <f t="shared" si="261"/>
        <v>2</v>
      </c>
    </row>
    <row r="3145" spans="1:22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62"/>
        <v>0</v>
      </c>
      <c r="P3145" t="str">
        <f t="shared" si="263"/>
        <v>no backers</v>
      </c>
      <c r="Q3145" s="12" t="s">
        <v>8315</v>
      </c>
      <c r="R3145" t="s">
        <v>8316</v>
      </c>
      <c r="S3145" s="10">
        <f t="shared" si="264"/>
        <v>42808.358287037037</v>
      </c>
      <c r="T3145" s="9">
        <f t="shared" si="265"/>
        <v>42834.358287037037</v>
      </c>
      <c r="U3145">
        <f t="shared" si="260"/>
        <v>2017</v>
      </c>
      <c r="V3145">
        <f t="shared" si="261"/>
        <v>3</v>
      </c>
    </row>
    <row r="3146" spans="1:22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62"/>
        <v>75</v>
      </c>
      <c r="P3146">
        <f t="shared" si="263"/>
        <v>251.33330000000001</v>
      </c>
      <c r="Q3146" s="12" t="s">
        <v>8315</v>
      </c>
      <c r="R3146" t="s">
        <v>8316</v>
      </c>
      <c r="S3146" s="10">
        <f t="shared" si="264"/>
        <v>42796.538275462968</v>
      </c>
      <c r="T3146" s="9">
        <f t="shared" si="265"/>
        <v>42813.25</v>
      </c>
      <c r="U3146">
        <f t="shared" si="260"/>
        <v>2017</v>
      </c>
      <c r="V3146">
        <f t="shared" si="261"/>
        <v>3</v>
      </c>
    </row>
    <row r="3147" spans="1:22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62"/>
        <v>0</v>
      </c>
      <c r="P3147" t="str">
        <f t="shared" si="263"/>
        <v>no backers</v>
      </c>
      <c r="Q3147" s="12" t="s">
        <v>8315</v>
      </c>
      <c r="R3147" t="s">
        <v>8316</v>
      </c>
      <c r="S3147" s="10">
        <f t="shared" si="264"/>
        <v>42762.040902777779</v>
      </c>
      <c r="T3147" s="9">
        <f t="shared" si="265"/>
        <v>42821.999236111107</v>
      </c>
      <c r="U3147">
        <f t="shared" si="260"/>
        <v>2017</v>
      </c>
      <c r="V3147">
        <f t="shared" si="261"/>
        <v>1</v>
      </c>
    </row>
    <row r="3148" spans="1:22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62"/>
        <v>11</v>
      </c>
      <c r="P3148">
        <f t="shared" si="263"/>
        <v>437.5</v>
      </c>
      <c r="Q3148" s="12" t="s">
        <v>8315</v>
      </c>
      <c r="R3148" t="s">
        <v>8316</v>
      </c>
      <c r="S3148" s="10">
        <f t="shared" si="264"/>
        <v>42796.682476851856</v>
      </c>
      <c r="T3148" s="9">
        <f t="shared" si="265"/>
        <v>42841.640810185185</v>
      </c>
      <c r="U3148">
        <f t="shared" si="260"/>
        <v>2017</v>
      </c>
      <c r="V3148">
        <f t="shared" si="261"/>
        <v>3</v>
      </c>
    </row>
    <row r="3149" spans="1:22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62"/>
        <v>118</v>
      </c>
      <c r="P3149">
        <f t="shared" si="263"/>
        <v>110.35209999999999</v>
      </c>
      <c r="Q3149" s="12" t="s">
        <v>8315</v>
      </c>
      <c r="R3149" t="s">
        <v>8316</v>
      </c>
      <c r="S3149" s="10">
        <f t="shared" si="264"/>
        <v>41909.969386574077</v>
      </c>
      <c r="T3149" s="9">
        <f t="shared" si="265"/>
        <v>41950.011053240742</v>
      </c>
      <c r="U3149">
        <f t="shared" si="260"/>
        <v>2014</v>
      </c>
      <c r="V3149">
        <f t="shared" si="261"/>
        <v>9</v>
      </c>
    </row>
    <row r="3150" spans="1:22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62"/>
        <v>131</v>
      </c>
      <c r="P3150">
        <f t="shared" si="263"/>
        <v>41.421100000000003</v>
      </c>
      <c r="Q3150" s="12" t="s">
        <v>8315</v>
      </c>
      <c r="R3150" t="s">
        <v>8316</v>
      </c>
      <c r="S3150" s="10">
        <f t="shared" si="264"/>
        <v>41891.665324074071</v>
      </c>
      <c r="T3150" s="9">
        <f t="shared" si="265"/>
        <v>41913.166666666664</v>
      </c>
      <c r="U3150">
        <f t="shared" si="260"/>
        <v>2014</v>
      </c>
      <c r="V3150">
        <f t="shared" si="261"/>
        <v>9</v>
      </c>
    </row>
    <row r="3151" spans="1:22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62"/>
        <v>104</v>
      </c>
      <c r="P3151">
        <f t="shared" si="263"/>
        <v>52</v>
      </c>
      <c r="Q3151" s="12" t="s">
        <v>8315</v>
      </c>
      <c r="R3151" t="s">
        <v>8316</v>
      </c>
      <c r="S3151" s="10">
        <f t="shared" si="264"/>
        <v>41226.017361111109</v>
      </c>
      <c r="T3151" s="9">
        <f t="shared" si="265"/>
        <v>41250.083333333336</v>
      </c>
      <c r="U3151">
        <f t="shared" si="260"/>
        <v>2012</v>
      </c>
      <c r="V3151">
        <f t="shared" si="261"/>
        <v>11</v>
      </c>
    </row>
    <row r="3152" spans="1:22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62"/>
        <v>101</v>
      </c>
      <c r="P3152">
        <f t="shared" si="263"/>
        <v>33.990400000000001</v>
      </c>
      <c r="Q3152" s="12" t="s">
        <v>8315</v>
      </c>
      <c r="R3152" t="s">
        <v>8316</v>
      </c>
      <c r="S3152" s="10">
        <f t="shared" si="264"/>
        <v>40478.263923611114</v>
      </c>
      <c r="T3152" s="9">
        <f t="shared" si="265"/>
        <v>40568.166666666664</v>
      </c>
      <c r="U3152">
        <f t="shared" si="260"/>
        <v>2010</v>
      </c>
      <c r="V3152">
        <f t="shared" si="261"/>
        <v>10</v>
      </c>
    </row>
    <row r="3153" spans="1:22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62"/>
        <v>100</v>
      </c>
      <c r="P3153">
        <f t="shared" si="263"/>
        <v>103.35290000000001</v>
      </c>
      <c r="Q3153" s="12" t="s">
        <v>8315</v>
      </c>
      <c r="R3153" t="s">
        <v>8316</v>
      </c>
      <c r="S3153" s="10">
        <f t="shared" si="264"/>
        <v>41862.83997685185</v>
      </c>
      <c r="T3153" s="9">
        <f t="shared" si="265"/>
        <v>41892.83997685185</v>
      </c>
      <c r="U3153">
        <f t="shared" si="260"/>
        <v>2014</v>
      </c>
      <c r="V3153">
        <f t="shared" si="261"/>
        <v>8</v>
      </c>
    </row>
    <row r="3154" spans="1:22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62"/>
        <v>106</v>
      </c>
      <c r="P3154">
        <f t="shared" si="263"/>
        <v>34.790999999999997</v>
      </c>
      <c r="Q3154" s="12" t="s">
        <v>8315</v>
      </c>
      <c r="R3154" t="s">
        <v>8316</v>
      </c>
      <c r="S3154" s="10">
        <f t="shared" si="264"/>
        <v>41550.867673611108</v>
      </c>
      <c r="T3154" s="9">
        <f t="shared" si="265"/>
        <v>41580.867673611108</v>
      </c>
      <c r="U3154">
        <f t="shared" si="260"/>
        <v>2013</v>
      </c>
      <c r="V3154">
        <f t="shared" si="261"/>
        <v>10</v>
      </c>
    </row>
    <row r="3155" spans="1:22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62"/>
        <v>336</v>
      </c>
      <c r="P3155">
        <f t="shared" si="263"/>
        <v>41.773899999999998</v>
      </c>
      <c r="Q3155" s="12" t="s">
        <v>8315</v>
      </c>
      <c r="R3155" t="s">
        <v>8316</v>
      </c>
      <c r="S3155" s="10">
        <f t="shared" si="264"/>
        <v>40633.154363425929</v>
      </c>
      <c r="T3155" s="9">
        <f t="shared" si="265"/>
        <v>40664.207638888889</v>
      </c>
      <c r="U3155">
        <f t="shared" si="260"/>
        <v>2011</v>
      </c>
      <c r="V3155">
        <f t="shared" si="261"/>
        <v>3</v>
      </c>
    </row>
    <row r="3156" spans="1:22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62"/>
        <v>113</v>
      </c>
      <c r="P3156">
        <f t="shared" si="263"/>
        <v>64.268299999999996</v>
      </c>
      <c r="Q3156" s="12" t="s">
        <v>8315</v>
      </c>
      <c r="R3156" t="s">
        <v>8316</v>
      </c>
      <c r="S3156" s="10">
        <f t="shared" si="264"/>
        <v>40970.875671296293</v>
      </c>
      <c r="T3156" s="9">
        <f t="shared" si="265"/>
        <v>41000.834004629629</v>
      </c>
      <c r="U3156">
        <f t="shared" si="260"/>
        <v>2012</v>
      </c>
      <c r="V3156">
        <f t="shared" si="261"/>
        <v>3</v>
      </c>
    </row>
    <row r="3157" spans="1:22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62"/>
        <v>189</v>
      </c>
      <c r="P3157">
        <f t="shared" si="263"/>
        <v>31.209399999999999</v>
      </c>
      <c r="Q3157" s="12" t="s">
        <v>8315</v>
      </c>
      <c r="R3157" t="s">
        <v>8316</v>
      </c>
      <c r="S3157" s="10">
        <f t="shared" si="264"/>
        <v>41233.499131944445</v>
      </c>
      <c r="T3157" s="9">
        <f t="shared" si="265"/>
        <v>41263.499131944445</v>
      </c>
      <c r="U3157">
        <f t="shared" si="260"/>
        <v>2012</v>
      </c>
      <c r="V3157">
        <f t="shared" si="261"/>
        <v>11</v>
      </c>
    </row>
    <row r="3158" spans="1:22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62"/>
        <v>102</v>
      </c>
      <c r="P3158">
        <f t="shared" si="263"/>
        <v>62.921300000000002</v>
      </c>
      <c r="Q3158" s="12" t="s">
        <v>8315</v>
      </c>
      <c r="R3158" t="s">
        <v>8316</v>
      </c>
      <c r="S3158" s="10">
        <f t="shared" si="264"/>
        <v>41026.953055555554</v>
      </c>
      <c r="T3158" s="9">
        <f t="shared" si="265"/>
        <v>41061.953055555554</v>
      </c>
      <c r="U3158">
        <f t="shared" si="260"/>
        <v>2012</v>
      </c>
      <c r="V3158">
        <f t="shared" si="261"/>
        <v>4</v>
      </c>
    </row>
    <row r="3159" spans="1:22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62"/>
        <v>101</v>
      </c>
      <c r="P3159">
        <f t="shared" si="263"/>
        <v>98.536600000000007</v>
      </c>
      <c r="Q3159" s="12" t="s">
        <v>8315</v>
      </c>
      <c r="R3159" t="s">
        <v>8316</v>
      </c>
      <c r="S3159" s="10">
        <f t="shared" si="264"/>
        <v>41829.788252314815</v>
      </c>
      <c r="T3159" s="9">
        <f t="shared" si="265"/>
        <v>41839.208333333336</v>
      </c>
      <c r="U3159">
        <f t="shared" si="260"/>
        <v>2014</v>
      </c>
      <c r="V3159">
        <f t="shared" si="261"/>
        <v>7</v>
      </c>
    </row>
    <row r="3160" spans="1:22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62"/>
        <v>114</v>
      </c>
      <c r="P3160">
        <f t="shared" si="263"/>
        <v>82.608699999999999</v>
      </c>
      <c r="Q3160" s="12" t="s">
        <v>8315</v>
      </c>
      <c r="R3160" t="s">
        <v>8316</v>
      </c>
      <c r="S3160" s="10">
        <f t="shared" si="264"/>
        <v>41447.839722222219</v>
      </c>
      <c r="T3160" s="9">
        <f t="shared" si="265"/>
        <v>41477.839722222219</v>
      </c>
      <c r="U3160">
        <f t="shared" si="260"/>
        <v>2013</v>
      </c>
      <c r="V3160">
        <f t="shared" si="261"/>
        <v>6</v>
      </c>
    </row>
    <row r="3161" spans="1:22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62"/>
        <v>133</v>
      </c>
      <c r="P3161">
        <f t="shared" si="263"/>
        <v>38.504199999999997</v>
      </c>
      <c r="Q3161" s="12" t="s">
        <v>8315</v>
      </c>
      <c r="R3161" t="s">
        <v>8316</v>
      </c>
      <c r="S3161" s="10">
        <f t="shared" si="264"/>
        <v>40884.066678240742</v>
      </c>
      <c r="T3161" s="9">
        <f t="shared" si="265"/>
        <v>40926.958333333336</v>
      </c>
      <c r="U3161">
        <f t="shared" si="260"/>
        <v>2011</v>
      </c>
      <c r="V3161">
        <f t="shared" si="261"/>
        <v>12</v>
      </c>
    </row>
    <row r="3162" spans="1:22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62"/>
        <v>102</v>
      </c>
      <c r="P3162">
        <f t="shared" si="263"/>
        <v>80.157899999999998</v>
      </c>
      <c r="Q3162" s="12" t="s">
        <v>8315</v>
      </c>
      <c r="R3162" t="s">
        <v>8316</v>
      </c>
      <c r="S3162" s="10">
        <f t="shared" si="264"/>
        <v>41841.26489583333</v>
      </c>
      <c r="T3162" s="9">
        <f t="shared" si="265"/>
        <v>41864.207638888889</v>
      </c>
      <c r="U3162">
        <f t="shared" si="260"/>
        <v>2014</v>
      </c>
      <c r="V3162">
        <f t="shared" si="261"/>
        <v>7</v>
      </c>
    </row>
    <row r="3163" spans="1:22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62"/>
        <v>105</v>
      </c>
      <c r="P3163">
        <f t="shared" si="263"/>
        <v>28.4054</v>
      </c>
      <c r="Q3163" s="12" t="s">
        <v>8315</v>
      </c>
      <c r="R3163" t="s">
        <v>8316</v>
      </c>
      <c r="S3163" s="10">
        <f t="shared" si="264"/>
        <v>41897.536134259259</v>
      </c>
      <c r="T3163" s="9">
        <f t="shared" si="265"/>
        <v>41927.536134259259</v>
      </c>
      <c r="U3163">
        <f t="shared" si="260"/>
        <v>2014</v>
      </c>
      <c r="V3163">
        <f t="shared" si="261"/>
        <v>9</v>
      </c>
    </row>
    <row r="3164" spans="1:22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62"/>
        <v>127</v>
      </c>
      <c r="P3164">
        <f t="shared" si="263"/>
        <v>80.730199999999996</v>
      </c>
      <c r="Q3164" s="12" t="s">
        <v>8315</v>
      </c>
      <c r="R3164" t="s">
        <v>8316</v>
      </c>
      <c r="S3164" s="10">
        <f t="shared" si="264"/>
        <v>41799.685902777775</v>
      </c>
      <c r="T3164" s="9">
        <f t="shared" si="265"/>
        <v>41827.083333333336</v>
      </c>
      <c r="U3164">
        <f t="shared" si="260"/>
        <v>2014</v>
      </c>
      <c r="V3164">
        <f t="shared" si="261"/>
        <v>6</v>
      </c>
    </row>
    <row r="3165" spans="1:22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62"/>
        <v>111</v>
      </c>
      <c r="P3165">
        <f t="shared" si="263"/>
        <v>200.6944</v>
      </c>
      <c r="Q3165" s="12" t="s">
        <v>8315</v>
      </c>
      <c r="R3165" t="s">
        <v>8316</v>
      </c>
      <c r="S3165" s="10">
        <f t="shared" si="264"/>
        <v>41775.753761574073</v>
      </c>
      <c r="T3165" s="9">
        <f t="shared" si="265"/>
        <v>41805.753761574073</v>
      </c>
      <c r="U3165">
        <f t="shared" si="260"/>
        <v>2014</v>
      </c>
      <c r="V3165">
        <f t="shared" si="261"/>
        <v>5</v>
      </c>
    </row>
    <row r="3166" spans="1:22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62"/>
        <v>107</v>
      </c>
      <c r="P3166">
        <f t="shared" si="263"/>
        <v>37.591500000000003</v>
      </c>
      <c r="Q3166" s="12" t="s">
        <v>8315</v>
      </c>
      <c r="R3166" t="s">
        <v>8316</v>
      </c>
      <c r="S3166" s="10">
        <f t="shared" si="264"/>
        <v>41766.80572916667</v>
      </c>
      <c r="T3166" s="9">
        <f t="shared" si="265"/>
        <v>41799.80572916667</v>
      </c>
      <c r="U3166">
        <f t="shared" si="260"/>
        <v>2014</v>
      </c>
      <c r="V3166">
        <f t="shared" si="261"/>
        <v>5</v>
      </c>
    </row>
    <row r="3167" spans="1:22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62"/>
        <v>163</v>
      </c>
      <c r="P3167">
        <f t="shared" si="263"/>
        <v>58.095199999999998</v>
      </c>
      <c r="Q3167" s="12" t="s">
        <v>8315</v>
      </c>
      <c r="R3167" t="s">
        <v>8316</v>
      </c>
      <c r="S3167" s="10">
        <f t="shared" si="264"/>
        <v>40644.159259259257</v>
      </c>
      <c r="T3167" s="9">
        <f t="shared" si="265"/>
        <v>40666.165972222225</v>
      </c>
      <c r="U3167">
        <f t="shared" si="260"/>
        <v>2011</v>
      </c>
      <c r="V3167">
        <f t="shared" si="261"/>
        <v>4</v>
      </c>
    </row>
    <row r="3168" spans="1:22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62"/>
        <v>160</v>
      </c>
      <c r="P3168">
        <f t="shared" si="263"/>
        <v>60.300899999999999</v>
      </c>
      <c r="Q3168" s="12" t="s">
        <v>8315</v>
      </c>
      <c r="R3168" t="s">
        <v>8316</v>
      </c>
      <c r="S3168" s="10">
        <f t="shared" si="264"/>
        <v>41940.69158564815</v>
      </c>
      <c r="T3168" s="9">
        <f t="shared" si="265"/>
        <v>41969.332638888889</v>
      </c>
      <c r="U3168">
        <f t="shared" si="260"/>
        <v>2014</v>
      </c>
      <c r="V3168">
        <f t="shared" si="261"/>
        <v>10</v>
      </c>
    </row>
    <row r="3169" spans="1:22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62"/>
        <v>116</v>
      </c>
      <c r="P3169">
        <f t="shared" si="263"/>
        <v>63.363599999999998</v>
      </c>
      <c r="Q3169" s="12" t="s">
        <v>8315</v>
      </c>
      <c r="R3169" t="s">
        <v>8316</v>
      </c>
      <c r="S3169" s="10">
        <f t="shared" si="264"/>
        <v>41839.175706018519</v>
      </c>
      <c r="T3169" s="9">
        <f t="shared" si="265"/>
        <v>41853.175706018519</v>
      </c>
      <c r="U3169">
        <f t="shared" si="260"/>
        <v>2014</v>
      </c>
      <c r="V3169">
        <f t="shared" si="261"/>
        <v>7</v>
      </c>
    </row>
    <row r="3170" spans="1:22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62"/>
        <v>124</v>
      </c>
      <c r="P3170">
        <f t="shared" si="263"/>
        <v>50.901600000000002</v>
      </c>
      <c r="Q3170" s="12" t="s">
        <v>8315</v>
      </c>
      <c r="R3170" t="s">
        <v>8316</v>
      </c>
      <c r="S3170" s="10">
        <f t="shared" si="264"/>
        <v>41772.105937500004</v>
      </c>
      <c r="T3170" s="9">
        <f t="shared" si="265"/>
        <v>41803.916666666664</v>
      </c>
      <c r="U3170">
        <f t="shared" si="260"/>
        <v>2014</v>
      </c>
      <c r="V3170">
        <f t="shared" si="261"/>
        <v>5</v>
      </c>
    </row>
    <row r="3171" spans="1:22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62"/>
        <v>103</v>
      </c>
      <c r="P3171">
        <f t="shared" si="263"/>
        <v>100.5</v>
      </c>
      <c r="Q3171" s="12" t="s">
        <v>8315</v>
      </c>
      <c r="R3171" t="s">
        <v>8316</v>
      </c>
      <c r="S3171" s="10">
        <f t="shared" si="264"/>
        <v>41591.737974537034</v>
      </c>
      <c r="T3171" s="9">
        <f t="shared" si="265"/>
        <v>41621.207638888889</v>
      </c>
      <c r="U3171">
        <f t="shared" si="260"/>
        <v>2013</v>
      </c>
      <c r="V3171">
        <f t="shared" si="261"/>
        <v>11</v>
      </c>
    </row>
    <row r="3172" spans="1:22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62"/>
        <v>112</v>
      </c>
      <c r="P3172">
        <f t="shared" si="263"/>
        <v>31.619700000000002</v>
      </c>
      <c r="Q3172" s="12" t="s">
        <v>8315</v>
      </c>
      <c r="R3172" t="s">
        <v>8316</v>
      </c>
      <c r="S3172" s="10">
        <f t="shared" si="264"/>
        <v>41789.080370370371</v>
      </c>
      <c r="T3172" s="9">
        <f t="shared" si="265"/>
        <v>41822.166666666664</v>
      </c>
      <c r="U3172">
        <f t="shared" si="260"/>
        <v>2014</v>
      </c>
      <c r="V3172">
        <f t="shared" si="261"/>
        <v>5</v>
      </c>
    </row>
    <row r="3173" spans="1:22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62"/>
        <v>109</v>
      </c>
      <c r="P3173">
        <f t="shared" si="263"/>
        <v>65.102599999999995</v>
      </c>
      <c r="Q3173" s="12" t="s">
        <v>8315</v>
      </c>
      <c r="R3173" t="s">
        <v>8316</v>
      </c>
      <c r="S3173" s="10">
        <f t="shared" si="264"/>
        <v>42466.608310185184</v>
      </c>
      <c r="T3173" s="9">
        <f t="shared" si="265"/>
        <v>42496.608310185184</v>
      </c>
      <c r="U3173">
        <f t="shared" si="260"/>
        <v>2016</v>
      </c>
      <c r="V3173">
        <f t="shared" si="261"/>
        <v>4</v>
      </c>
    </row>
    <row r="3174" spans="1:22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62"/>
        <v>115</v>
      </c>
      <c r="P3174">
        <f t="shared" si="263"/>
        <v>79.310299999999998</v>
      </c>
      <c r="Q3174" s="12" t="s">
        <v>8315</v>
      </c>
      <c r="R3174" t="s">
        <v>8316</v>
      </c>
      <c r="S3174" s="10">
        <f t="shared" si="264"/>
        <v>40923.729953703703</v>
      </c>
      <c r="T3174" s="9">
        <f t="shared" si="265"/>
        <v>40953.729953703703</v>
      </c>
      <c r="U3174">
        <f t="shared" si="260"/>
        <v>2012</v>
      </c>
      <c r="V3174">
        <f t="shared" si="261"/>
        <v>1</v>
      </c>
    </row>
    <row r="3175" spans="1:22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62"/>
        <v>103</v>
      </c>
      <c r="P3175">
        <f t="shared" si="263"/>
        <v>139.1892</v>
      </c>
      <c r="Q3175" s="12" t="s">
        <v>8315</v>
      </c>
      <c r="R3175" t="s">
        <v>8316</v>
      </c>
      <c r="S3175" s="10">
        <f t="shared" si="264"/>
        <v>41878.878379629627</v>
      </c>
      <c r="T3175" s="9">
        <f t="shared" si="265"/>
        <v>41908.878379629627</v>
      </c>
      <c r="U3175">
        <f t="shared" si="260"/>
        <v>2014</v>
      </c>
      <c r="V3175">
        <f t="shared" si="261"/>
        <v>8</v>
      </c>
    </row>
    <row r="3176" spans="1:22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62"/>
        <v>101</v>
      </c>
      <c r="P3176">
        <f t="shared" si="263"/>
        <v>131.91300000000001</v>
      </c>
      <c r="Q3176" s="12" t="s">
        <v>8315</v>
      </c>
      <c r="R3176" t="s">
        <v>8316</v>
      </c>
      <c r="S3176" s="10">
        <f t="shared" si="264"/>
        <v>41862.864675925928</v>
      </c>
      <c r="T3176" s="9">
        <f t="shared" si="265"/>
        <v>41876.864675925928</v>
      </c>
      <c r="U3176">
        <f t="shared" si="260"/>
        <v>2014</v>
      </c>
      <c r="V3176">
        <f t="shared" si="261"/>
        <v>8</v>
      </c>
    </row>
    <row r="3177" spans="1:22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62"/>
        <v>110</v>
      </c>
      <c r="P3177">
        <f t="shared" si="263"/>
        <v>91.3</v>
      </c>
      <c r="Q3177" s="12" t="s">
        <v>8315</v>
      </c>
      <c r="R3177" t="s">
        <v>8316</v>
      </c>
      <c r="S3177" s="10">
        <f t="shared" si="264"/>
        <v>40531.886886574073</v>
      </c>
      <c r="T3177" s="9">
        <f t="shared" si="265"/>
        <v>40591.886886574073</v>
      </c>
      <c r="U3177">
        <f t="shared" si="260"/>
        <v>2010</v>
      </c>
      <c r="V3177">
        <f t="shared" si="261"/>
        <v>12</v>
      </c>
    </row>
    <row r="3178" spans="1:22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62"/>
        <v>115</v>
      </c>
      <c r="P3178">
        <f t="shared" si="263"/>
        <v>39.672699999999999</v>
      </c>
      <c r="Q3178" s="12" t="s">
        <v>8315</v>
      </c>
      <c r="R3178" t="s">
        <v>8316</v>
      </c>
      <c r="S3178" s="10">
        <f t="shared" si="264"/>
        <v>41477.930914351848</v>
      </c>
      <c r="T3178" s="9">
        <f t="shared" si="265"/>
        <v>41504.625</v>
      </c>
      <c r="U3178">
        <f t="shared" si="260"/>
        <v>2013</v>
      </c>
      <c r="V3178">
        <f t="shared" si="261"/>
        <v>7</v>
      </c>
    </row>
    <row r="3179" spans="1:22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62"/>
        <v>117</v>
      </c>
      <c r="P3179">
        <f t="shared" si="263"/>
        <v>57.548999999999999</v>
      </c>
      <c r="Q3179" s="12" t="s">
        <v>8315</v>
      </c>
      <c r="R3179" t="s">
        <v>8316</v>
      </c>
      <c r="S3179" s="10">
        <f t="shared" si="264"/>
        <v>41781.666770833333</v>
      </c>
      <c r="T3179" s="9">
        <f t="shared" si="265"/>
        <v>41811.666770833333</v>
      </c>
      <c r="U3179">
        <f t="shared" si="260"/>
        <v>2014</v>
      </c>
      <c r="V3179">
        <f t="shared" si="261"/>
        <v>5</v>
      </c>
    </row>
    <row r="3180" spans="1:22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62"/>
        <v>172</v>
      </c>
      <c r="P3180">
        <f t="shared" si="263"/>
        <v>33.025599999999997</v>
      </c>
      <c r="Q3180" s="12" t="s">
        <v>8315</v>
      </c>
      <c r="R3180" t="s">
        <v>8316</v>
      </c>
      <c r="S3180" s="10">
        <f t="shared" si="264"/>
        <v>41806.605034722219</v>
      </c>
      <c r="T3180" s="9">
        <f t="shared" si="265"/>
        <v>41836.605034722219</v>
      </c>
      <c r="U3180">
        <f t="shared" si="260"/>
        <v>2014</v>
      </c>
      <c r="V3180">
        <f t="shared" si="261"/>
        <v>6</v>
      </c>
    </row>
    <row r="3181" spans="1:22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62"/>
        <v>114</v>
      </c>
      <c r="P3181">
        <f t="shared" si="263"/>
        <v>77.335800000000006</v>
      </c>
      <c r="Q3181" s="12" t="s">
        <v>8315</v>
      </c>
      <c r="R3181" t="s">
        <v>8316</v>
      </c>
      <c r="S3181" s="10">
        <f t="shared" si="264"/>
        <v>41375.702210648145</v>
      </c>
      <c r="T3181" s="9">
        <f t="shared" si="265"/>
        <v>41400.702210648145</v>
      </c>
      <c r="U3181">
        <f t="shared" ref="U3181:U3244" si="266">YEAR(S3181)</f>
        <v>2013</v>
      </c>
      <c r="V3181">
        <f t="shared" si="261"/>
        <v>4</v>
      </c>
    </row>
    <row r="3182" spans="1:22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62"/>
        <v>120</v>
      </c>
      <c r="P3182">
        <f t="shared" si="263"/>
        <v>31.933299999999999</v>
      </c>
      <c r="Q3182" s="12" t="s">
        <v>8315</v>
      </c>
      <c r="R3182" t="s">
        <v>8316</v>
      </c>
      <c r="S3182" s="10">
        <f t="shared" si="264"/>
        <v>41780.412604166668</v>
      </c>
      <c r="T3182" s="9">
        <f t="shared" si="265"/>
        <v>41810.412604166668</v>
      </c>
      <c r="U3182">
        <f t="shared" si="266"/>
        <v>2014</v>
      </c>
      <c r="V3182">
        <f t="shared" si="261"/>
        <v>5</v>
      </c>
    </row>
    <row r="3183" spans="1:22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62"/>
        <v>109</v>
      </c>
      <c r="P3183">
        <f t="shared" si="263"/>
        <v>36.333300000000001</v>
      </c>
      <c r="Q3183" s="12" t="s">
        <v>8315</v>
      </c>
      <c r="R3183" t="s">
        <v>8316</v>
      </c>
      <c r="S3183" s="10">
        <f t="shared" si="264"/>
        <v>41779.310034722221</v>
      </c>
      <c r="T3183" s="9">
        <f t="shared" si="265"/>
        <v>41805.666666666664</v>
      </c>
      <c r="U3183">
        <f t="shared" si="266"/>
        <v>2014</v>
      </c>
      <c r="V3183">
        <f t="shared" si="261"/>
        <v>5</v>
      </c>
    </row>
    <row r="3184" spans="1:22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62"/>
        <v>101</v>
      </c>
      <c r="P3184">
        <f t="shared" si="263"/>
        <v>46.7682</v>
      </c>
      <c r="Q3184" s="12" t="s">
        <v>8315</v>
      </c>
      <c r="R3184" t="s">
        <v>8316</v>
      </c>
      <c r="S3184" s="10">
        <f t="shared" si="264"/>
        <v>40883.949317129627</v>
      </c>
      <c r="T3184" s="9">
        <f t="shared" si="265"/>
        <v>40939.708333333336</v>
      </c>
      <c r="U3184">
        <f t="shared" si="266"/>
        <v>2011</v>
      </c>
      <c r="V3184">
        <f t="shared" si="261"/>
        <v>12</v>
      </c>
    </row>
    <row r="3185" spans="1:22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62"/>
        <v>109</v>
      </c>
      <c r="P3185">
        <f t="shared" si="263"/>
        <v>40.073500000000003</v>
      </c>
      <c r="Q3185" s="12" t="s">
        <v>8315</v>
      </c>
      <c r="R3185" t="s">
        <v>8316</v>
      </c>
      <c r="S3185" s="10">
        <f t="shared" si="264"/>
        <v>41491.79478009259</v>
      </c>
      <c r="T3185" s="9">
        <f t="shared" si="265"/>
        <v>41509.79478009259</v>
      </c>
      <c r="U3185">
        <f t="shared" si="266"/>
        <v>2013</v>
      </c>
      <c r="V3185">
        <f t="shared" si="261"/>
        <v>8</v>
      </c>
    </row>
    <row r="3186" spans="1:22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62"/>
        <v>107</v>
      </c>
      <c r="P3186">
        <f t="shared" si="263"/>
        <v>100.2174</v>
      </c>
      <c r="Q3186" s="12" t="s">
        <v>8315</v>
      </c>
      <c r="R3186" t="s">
        <v>8316</v>
      </c>
      <c r="S3186" s="10">
        <f t="shared" si="264"/>
        <v>41791.993414351848</v>
      </c>
      <c r="T3186" s="9">
        <f t="shared" si="265"/>
        <v>41821.993414351848</v>
      </c>
      <c r="U3186">
        <f t="shared" si="266"/>
        <v>2014</v>
      </c>
      <c r="V3186">
        <f t="shared" si="261"/>
        <v>6</v>
      </c>
    </row>
    <row r="3187" spans="1:22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62"/>
        <v>100</v>
      </c>
      <c r="P3187">
        <f t="shared" si="263"/>
        <v>41.666699999999999</v>
      </c>
      <c r="Q3187" s="12" t="s">
        <v>8315</v>
      </c>
      <c r="R3187" t="s">
        <v>8316</v>
      </c>
      <c r="S3187" s="10">
        <f t="shared" si="264"/>
        <v>41829.977326388893</v>
      </c>
      <c r="T3187" s="9">
        <f t="shared" si="265"/>
        <v>41836.977326388893</v>
      </c>
      <c r="U3187">
        <f t="shared" si="266"/>
        <v>2014</v>
      </c>
      <c r="V3187">
        <f t="shared" si="261"/>
        <v>7</v>
      </c>
    </row>
    <row r="3188" spans="1:22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62"/>
        <v>102</v>
      </c>
      <c r="P3188">
        <f t="shared" si="263"/>
        <v>46.714300000000001</v>
      </c>
      <c r="Q3188" s="12" t="s">
        <v>8315</v>
      </c>
      <c r="R3188" t="s">
        <v>8316</v>
      </c>
      <c r="S3188" s="10">
        <f t="shared" si="264"/>
        <v>41868.924050925925</v>
      </c>
      <c r="T3188" s="9">
        <f t="shared" si="265"/>
        <v>41898.875</v>
      </c>
      <c r="U3188">
        <f t="shared" si="266"/>
        <v>2014</v>
      </c>
      <c r="V3188">
        <f t="shared" si="261"/>
        <v>8</v>
      </c>
    </row>
    <row r="3189" spans="1:22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62"/>
        <v>116</v>
      </c>
      <c r="P3189">
        <f t="shared" si="263"/>
        <v>71.491799999999998</v>
      </c>
      <c r="Q3189" s="12" t="s">
        <v>8315</v>
      </c>
      <c r="R3189" t="s">
        <v>8316</v>
      </c>
      <c r="S3189" s="10">
        <f t="shared" si="264"/>
        <v>41835.666354166664</v>
      </c>
      <c r="T3189" s="9">
        <f t="shared" si="265"/>
        <v>41855.666354166664</v>
      </c>
      <c r="U3189">
        <f t="shared" si="266"/>
        <v>2014</v>
      </c>
      <c r="V3189">
        <f t="shared" si="261"/>
        <v>7</v>
      </c>
    </row>
    <row r="3190" spans="1:22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62"/>
        <v>65</v>
      </c>
      <c r="P3190">
        <f t="shared" si="263"/>
        <v>14.4444</v>
      </c>
      <c r="Q3190" s="12" t="s">
        <v>8315</v>
      </c>
      <c r="R3190" t="s">
        <v>8357</v>
      </c>
      <c r="S3190" s="10">
        <f t="shared" si="264"/>
        <v>42144.415532407409</v>
      </c>
      <c r="T3190" s="9">
        <f t="shared" si="265"/>
        <v>42165.415532407409</v>
      </c>
      <c r="U3190">
        <f t="shared" si="266"/>
        <v>2015</v>
      </c>
    </row>
    <row r="3191" spans="1:22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62"/>
        <v>12</v>
      </c>
      <c r="P3191">
        <f t="shared" si="263"/>
        <v>356.84210000000002</v>
      </c>
      <c r="Q3191" s="12" t="s">
        <v>8315</v>
      </c>
      <c r="R3191" t="s">
        <v>8357</v>
      </c>
      <c r="S3191" s="10">
        <f t="shared" si="264"/>
        <v>42118.346435185187</v>
      </c>
      <c r="T3191" s="9">
        <f t="shared" si="265"/>
        <v>42148.346435185187</v>
      </c>
      <c r="U3191">
        <f t="shared" si="266"/>
        <v>2015</v>
      </c>
    </row>
    <row r="3192" spans="1:22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62"/>
        <v>0</v>
      </c>
      <c r="P3192" t="str">
        <f t="shared" si="263"/>
        <v>no backers</v>
      </c>
      <c r="Q3192" s="12" t="s">
        <v>8315</v>
      </c>
      <c r="R3192" t="s">
        <v>8357</v>
      </c>
      <c r="S3192" s="10">
        <f t="shared" si="264"/>
        <v>42683.151331018518</v>
      </c>
      <c r="T3192" s="9">
        <f t="shared" si="265"/>
        <v>42713.192997685182</v>
      </c>
      <c r="U3192">
        <f t="shared" si="266"/>
        <v>2016</v>
      </c>
    </row>
    <row r="3193" spans="1:22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62"/>
        <v>4</v>
      </c>
      <c r="P3193">
        <f t="shared" si="263"/>
        <v>37.75</v>
      </c>
      <c r="Q3193" s="12" t="s">
        <v>8315</v>
      </c>
      <c r="R3193" t="s">
        <v>8357</v>
      </c>
      <c r="S3193" s="10">
        <f t="shared" si="264"/>
        <v>42538.755428240736</v>
      </c>
      <c r="T3193" s="9">
        <f t="shared" si="265"/>
        <v>42598.755428240736</v>
      </c>
      <c r="U3193">
        <f t="shared" si="266"/>
        <v>2016</v>
      </c>
    </row>
    <row r="3194" spans="1:22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62"/>
        <v>1</v>
      </c>
      <c r="P3194">
        <f t="shared" si="263"/>
        <v>12.75</v>
      </c>
      <c r="Q3194" s="12" t="s">
        <v>8315</v>
      </c>
      <c r="R3194" t="s">
        <v>8357</v>
      </c>
      <c r="S3194" s="10">
        <f t="shared" si="264"/>
        <v>42018.94049768518</v>
      </c>
      <c r="T3194" s="9">
        <f t="shared" si="265"/>
        <v>42063.916666666672</v>
      </c>
      <c r="U3194">
        <f t="shared" si="266"/>
        <v>2015</v>
      </c>
    </row>
    <row r="3195" spans="1:22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62"/>
        <v>12</v>
      </c>
      <c r="P3195">
        <f t="shared" si="263"/>
        <v>24.458300000000001</v>
      </c>
      <c r="Q3195" s="12" t="s">
        <v>8315</v>
      </c>
      <c r="R3195" t="s">
        <v>8357</v>
      </c>
      <c r="S3195" s="10">
        <f t="shared" si="264"/>
        <v>42010.968240740738</v>
      </c>
      <c r="T3195" s="9">
        <f t="shared" si="265"/>
        <v>42055.968240740738</v>
      </c>
      <c r="U3195">
        <f t="shared" si="266"/>
        <v>2015</v>
      </c>
    </row>
    <row r="3196" spans="1:22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62"/>
        <v>0</v>
      </c>
      <c r="P3196" t="str">
        <f t="shared" si="263"/>
        <v>no backers</v>
      </c>
      <c r="Q3196" s="12" t="s">
        <v>8315</v>
      </c>
      <c r="R3196" t="s">
        <v>8357</v>
      </c>
      <c r="S3196" s="10">
        <f t="shared" si="264"/>
        <v>42182.062476851846</v>
      </c>
      <c r="T3196" s="9">
        <f t="shared" si="265"/>
        <v>42212.062476851846</v>
      </c>
      <c r="U3196">
        <f t="shared" si="266"/>
        <v>2015</v>
      </c>
    </row>
    <row r="3197" spans="1:22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62"/>
        <v>59</v>
      </c>
      <c r="P3197">
        <f t="shared" si="263"/>
        <v>53.076900000000002</v>
      </c>
      <c r="Q3197" s="12" t="s">
        <v>8315</v>
      </c>
      <c r="R3197" t="s">
        <v>8357</v>
      </c>
      <c r="S3197" s="10">
        <f t="shared" si="264"/>
        <v>42017.594236111108</v>
      </c>
      <c r="T3197" s="9">
        <f t="shared" si="265"/>
        <v>42047.594236111108</v>
      </c>
      <c r="U3197">
        <f t="shared" si="266"/>
        <v>2015</v>
      </c>
    </row>
    <row r="3198" spans="1:22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62"/>
        <v>0</v>
      </c>
      <c r="P3198">
        <f t="shared" si="263"/>
        <v>300</v>
      </c>
      <c r="Q3198" s="12" t="s">
        <v>8315</v>
      </c>
      <c r="R3198" t="s">
        <v>8357</v>
      </c>
      <c r="S3198" s="10">
        <f t="shared" si="264"/>
        <v>42157.598090277781</v>
      </c>
      <c r="T3198" s="9">
        <f t="shared" si="265"/>
        <v>42217.583333333328</v>
      </c>
      <c r="U3198">
        <f t="shared" si="266"/>
        <v>2015</v>
      </c>
    </row>
    <row r="3199" spans="1:22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62"/>
        <v>11</v>
      </c>
      <c r="P3199">
        <f t="shared" si="263"/>
        <v>286.25</v>
      </c>
      <c r="Q3199" s="12" t="s">
        <v>8315</v>
      </c>
      <c r="R3199" t="s">
        <v>8357</v>
      </c>
      <c r="S3199" s="10">
        <f t="shared" si="264"/>
        <v>42009.493263888886</v>
      </c>
      <c r="T3199" s="9">
        <f t="shared" si="265"/>
        <v>42039.493263888886</v>
      </c>
      <c r="U3199">
        <f t="shared" si="266"/>
        <v>2015</v>
      </c>
    </row>
    <row r="3200" spans="1:22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62"/>
        <v>0</v>
      </c>
      <c r="P3200">
        <f t="shared" si="263"/>
        <v>36.666699999999999</v>
      </c>
      <c r="Q3200" s="12" t="s">
        <v>8315</v>
      </c>
      <c r="R3200" t="s">
        <v>8357</v>
      </c>
      <c r="S3200" s="10">
        <f t="shared" si="264"/>
        <v>42013.424502314811</v>
      </c>
      <c r="T3200" s="9">
        <f t="shared" si="265"/>
        <v>42051.424502314811</v>
      </c>
      <c r="U3200">
        <f t="shared" si="266"/>
        <v>2015</v>
      </c>
    </row>
    <row r="3201" spans="1:22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62"/>
        <v>52</v>
      </c>
      <c r="P3201">
        <f t="shared" si="263"/>
        <v>49.207500000000003</v>
      </c>
      <c r="Q3201" s="12" t="s">
        <v>8315</v>
      </c>
      <c r="R3201" t="s">
        <v>8357</v>
      </c>
      <c r="S3201" s="10">
        <f t="shared" si="264"/>
        <v>41858.761782407404</v>
      </c>
      <c r="T3201" s="9">
        <f t="shared" si="265"/>
        <v>41888.875</v>
      </c>
      <c r="U3201">
        <f t="shared" si="266"/>
        <v>2014</v>
      </c>
    </row>
    <row r="3202" spans="1:22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62"/>
        <v>0</v>
      </c>
      <c r="P3202">
        <f t="shared" si="263"/>
        <v>1</v>
      </c>
      <c r="Q3202" s="12" t="s">
        <v>8315</v>
      </c>
      <c r="R3202" t="s">
        <v>8357</v>
      </c>
      <c r="S3202" s="10">
        <f t="shared" si="264"/>
        <v>42460.320613425924</v>
      </c>
      <c r="T3202" s="9">
        <f t="shared" si="265"/>
        <v>42490.231944444444</v>
      </c>
      <c r="U3202">
        <f t="shared" si="266"/>
        <v>2016</v>
      </c>
    </row>
    <row r="3203" spans="1:22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67">ROUND(E3203/D3203*100,0)</f>
        <v>1</v>
      </c>
      <c r="P3203">
        <f t="shared" ref="P3203:P3266" si="268">IFERROR(ROUND(E3203/L3203,4),"no backers")</f>
        <v>12.5</v>
      </c>
      <c r="Q3203" s="12" t="s">
        <v>8315</v>
      </c>
      <c r="R3203" t="s">
        <v>8357</v>
      </c>
      <c r="S3203" s="10">
        <f t="shared" ref="S3203:S3266" si="269">(((J3203/60)/60)/24)+DATE(1970,1,1)</f>
        <v>41861.767094907409</v>
      </c>
      <c r="T3203" s="9">
        <f t="shared" ref="T3203:T3266" si="270">(((I3203/60)/60)/24)+DATE(1970,1,1)</f>
        <v>41882.767094907409</v>
      </c>
      <c r="U3203">
        <f t="shared" si="266"/>
        <v>2014</v>
      </c>
    </row>
    <row r="3204" spans="1:22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67"/>
        <v>55</v>
      </c>
      <c r="P3204">
        <f t="shared" si="268"/>
        <v>109.04</v>
      </c>
      <c r="Q3204" s="12" t="s">
        <v>8315</v>
      </c>
      <c r="R3204" t="s">
        <v>8357</v>
      </c>
      <c r="S3204" s="10">
        <f t="shared" si="269"/>
        <v>42293.853541666671</v>
      </c>
      <c r="T3204" s="9">
        <f t="shared" si="270"/>
        <v>42352.249305555553</v>
      </c>
      <c r="U3204">
        <f t="shared" si="266"/>
        <v>2015</v>
      </c>
    </row>
    <row r="3205" spans="1:22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67"/>
        <v>25</v>
      </c>
      <c r="P3205">
        <f t="shared" si="268"/>
        <v>41.666699999999999</v>
      </c>
      <c r="Q3205" s="12" t="s">
        <v>8315</v>
      </c>
      <c r="R3205" t="s">
        <v>8357</v>
      </c>
      <c r="S3205" s="10">
        <f t="shared" si="269"/>
        <v>42242.988680555558</v>
      </c>
      <c r="T3205" s="9">
        <f t="shared" si="270"/>
        <v>42272.988680555558</v>
      </c>
      <c r="U3205">
        <f t="shared" si="266"/>
        <v>2015</v>
      </c>
    </row>
    <row r="3206" spans="1:22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67"/>
        <v>0</v>
      </c>
      <c r="P3206" t="str">
        <f t="shared" si="268"/>
        <v>no backers</v>
      </c>
      <c r="Q3206" s="12" t="s">
        <v>8315</v>
      </c>
      <c r="R3206" t="s">
        <v>8357</v>
      </c>
      <c r="S3206" s="10">
        <f t="shared" si="269"/>
        <v>42172.686099537037</v>
      </c>
      <c r="T3206" s="9">
        <f t="shared" si="270"/>
        <v>42202.676388888889</v>
      </c>
      <c r="U3206">
        <f t="shared" si="266"/>
        <v>2015</v>
      </c>
    </row>
    <row r="3207" spans="1:22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67"/>
        <v>3</v>
      </c>
      <c r="P3207">
        <f t="shared" si="268"/>
        <v>22.75</v>
      </c>
      <c r="Q3207" s="12" t="s">
        <v>8315</v>
      </c>
      <c r="R3207" t="s">
        <v>8357</v>
      </c>
      <c r="S3207" s="10">
        <f t="shared" si="269"/>
        <v>42095.374675925923</v>
      </c>
      <c r="T3207" s="9">
        <f t="shared" si="270"/>
        <v>42125.374675925923</v>
      </c>
      <c r="U3207">
        <f t="shared" si="266"/>
        <v>2015</v>
      </c>
    </row>
    <row r="3208" spans="1:22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67"/>
        <v>0</v>
      </c>
      <c r="P3208" t="str">
        <f t="shared" si="268"/>
        <v>no backers</v>
      </c>
      <c r="Q3208" s="12" t="s">
        <v>8315</v>
      </c>
      <c r="R3208" t="s">
        <v>8357</v>
      </c>
      <c r="S3208" s="10">
        <f t="shared" si="269"/>
        <v>42236.276053240741</v>
      </c>
      <c r="T3208" s="9">
        <f t="shared" si="270"/>
        <v>42266.276053240741</v>
      </c>
      <c r="U3208">
        <f t="shared" si="266"/>
        <v>2015</v>
      </c>
    </row>
    <row r="3209" spans="1:22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67"/>
        <v>46</v>
      </c>
      <c r="P3209">
        <f t="shared" si="268"/>
        <v>70.833299999999994</v>
      </c>
      <c r="Q3209" s="12" t="s">
        <v>8315</v>
      </c>
      <c r="R3209" t="s">
        <v>8357</v>
      </c>
      <c r="S3209" s="10">
        <f t="shared" si="269"/>
        <v>42057.277858796297</v>
      </c>
      <c r="T3209" s="9">
        <f t="shared" si="270"/>
        <v>42117.236192129625</v>
      </c>
      <c r="U3209">
        <f t="shared" si="266"/>
        <v>2015</v>
      </c>
    </row>
    <row r="3210" spans="1:22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67"/>
        <v>104</v>
      </c>
      <c r="P3210">
        <f t="shared" si="268"/>
        <v>63.1098</v>
      </c>
      <c r="Q3210" s="12" t="s">
        <v>8315</v>
      </c>
      <c r="R3210" t="s">
        <v>8316</v>
      </c>
      <c r="S3210" s="10">
        <f t="shared" si="269"/>
        <v>41827.605057870373</v>
      </c>
      <c r="T3210" s="9">
        <f t="shared" si="270"/>
        <v>41848.605057870373</v>
      </c>
      <c r="U3210">
        <f t="shared" si="266"/>
        <v>2014</v>
      </c>
      <c r="V3210">
        <f t="shared" ref="V3210:V3273" si="271">MONTH(S3210)</f>
        <v>7</v>
      </c>
    </row>
    <row r="3211" spans="1:22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67"/>
        <v>119</v>
      </c>
      <c r="P3211">
        <f t="shared" si="268"/>
        <v>50.158000000000001</v>
      </c>
      <c r="Q3211" s="12" t="s">
        <v>8315</v>
      </c>
      <c r="R3211" t="s">
        <v>8316</v>
      </c>
      <c r="S3211" s="10">
        <f t="shared" si="269"/>
        <v>41778.637245370373</v>
      </c>
      <c r="T3211" s="9">
        <f t="shared" si="270"/>
        <v>41810.958333333336</v>
      </c>
      <c r="U3211">
        <f t="shared" si="266"/>
        <v>2014</v>
      </c>
      <c r="V3211">
        <f t="shared" si="271"/>
        <v>5</v>
      </c>
    </row>
    <row r="3212" spans="1:22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67"/>
        <v>126</v>
      </c>
      <c r="P3212">
        <f t="shared" si="268"/>
        <v>62.883299999999998</v>
      </c>
      <c r="Q3212" s="12" t="s">
        <v>8315</v>
      </c>
      <c r="R3212" t="s">
        <v>8316</v>
      </c>
      <c r="S3212" s="10">
        <f t="shared" si="269"/>
        <v>41013.936562499999</v>
      </c>
      <c r="T3212" s="9">
        <f t="shared" si="270"/>
        <v>41061.165972222225</v>
      </c>
      <c r="U3212">
        <f t="shared" si="266"/>
        <v>2012</v>
      </c>
      <c r="V3212">
        <f t="shared" si="271"/>
        <v>4</v>
      </c>
    </row>
    <row r="3213" spans="1:22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67"/>
        <v>120</v>
      </c>
      <c r="P3213">
        <f t="shared" si="268"/>
        <v>85.531099999999995</v>
      </c>
      <c r="Q3213" s="12" t="s">
        <v>8315</v>
      </c>
      <c r="R3213" t="s">
        <v>8316</v>
      </c>
      <c r="S3213" s="10">
        <f t="shared" si="269"/>
        <v>41834.586574074077</v>
      </c>
      <c r="T3213" s="9">
        <f t="shared" si="270"/>
        <v>41866.083333333336</v>
      </c>
      <c r="U3213">
        <f t="shared" si="266"/>
        <v>2014</v>
      </c>
      <c r="V3213">
        <f t="shared" si="271"/>
        <v>7</v>
      </c>
    </row>
    <row r="3214" spans="1:22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67"/>
        <v>126</v>
      </c>
      <c r="P3214">
        <f t="shared" si="268"/>
        <v>53.723399999999998</v>
      </c>
      <c r="Q3214" s="12" t="s">
        <v>8315</v>
      </c>
      <c r="R3214" t="s">
        <v>8316</v>
      </c>
      <c r="S3214" s="10">
        <f t="shared" si="269"/>
        <v>41829.795729166668</v>
      </c>
      <c r="T3214" s="9">
        <f t="shared" si="270"/>
        <v>41859.795729166668</v>
      </c>
      <c r="U3214">
        <f t="shared" si="266"/>
        <v>2014</v>
      </c>
      <c r="V3214">
        <f t="shared" si="271"/>
        <v>7</v>
      </c>
    </row>
    <row r="3215" spans="1:22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67"/>
        <v>100</v>
      </c>
      <c r="P3215">
        <f t="shared" si="268"/>
        <v>127.8085</v>
      </c>
      <c r="Q3215" s="12" t="s">
        <v>8315</v>
      </c>
      <c r="R3215" t="s">
        <v>8316</v>
      </c>
      <c r="S3215" s="10">
        <f t="shared" si="269"/>
        <v>42171.763414351852</v>
      </c>
      <c r="T3215" s="9">
        <f t="shared" si="270"/>
        <v>42211.763414351852</v>
      </c>
      <c r="U3215">
        <f t="shared" si="266"/>
        <v>2015</v>
      </c>
      <c r="V3215">
        <f t="shared" si="271"/>
        <v>6</v>
      </c>
    </row>
    <row r="3216" spans="1:22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67"/>
        <v>102</v>
      </c>
      <c r="P3216">
        <f t="shared" si="268"/>
        <v>106.57389999999999</v>
      </c>
      <c r="Q3216" s="12" t="s">
        <v>8315</v>
      </c>
      <c r="R3216" t="s">
        <v>8316</v>
      </c>
      <c r="S3216" s="10">
        <f t="shared" si="269"/>
        <v>42337.792511574073</v>
      </c>
      <c r="T3216" s="9">
        <f t="shared" si="270"/>
        <v>42374.996527777781</v>
      </c>
      <c r="U3216">
        <f t="shared" si="266"/>
        <v>2015</v>
      </c>
      <c r="V3216">
        <f t="shared" si="271"/>
        <v>11</v>
      </c>
    </row>
    <row r="3217" spans="1:22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67"/>
        <v>100</v>
      </c>
      <c r="P3217">
        <f t="shared" si="268"/>
        <v>262.11189999999999</v>
      </c>
      <c r="Q3217" s="12" t="s">
        <v>8315</v>
      </c>
      <c r="R3217" t="s">
        <v>8316</v>
      </c>
      <c r="S3217" s="10">
        <f t="shared" si="269"/>
        <v>42219.665173611109</v>
      </c>
      <c r="T3217" s="9">
        <f t="shared" si="270"/>
        <v>42257.165972222225</v>
      </c>
      <c r="U3217">
        <f t="shared" si="266"/>
        <v>2015</v>
      </c>
      <c r="V3217">
        <f t="shared" si="271"/>
        <v>8</v>
      </c>
    </row>
    <row r="3218" spans="1:22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67"/>
        <v>100</v>
      </c>
      <c r="P3218">
        <f t="shared" si="268"/>
        <v>57.171399999999998</v>
      </c>
      <c r="Q3218" s="12" t="s">
        <v>8315</v>
      </c>
      <c r="R3218" t="s">
        <v>8316</v>
      </c>
      <c r="S3218" s="10">
        <f t="shared" si="269"/>
        <v>42165.462627314817</v>
      </c>
      <c r="T3218" s="9">
        <f t="shared" si="270"/>
        <v>42196.604166666672</v>
      </c>
      <c r="U3218">
        <f t="shared" si="266"/>
        <v>2015</v>
      </c>
      <c r="V3218">
        <f t="shared" si="271"/>
        <v>6</v>
      </c>
    </row>
    <row r="3219" spans="1:22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67"/>
        <v>116</v>
      </c>
      <c r="P3219">
        <f t="shared" si="268"/>
        <v>50.201900000000002</v>
      </c>
      <c r="Q3219" s="12" t="s">
        <v>8315</v>
      </c>
      <c r="R3219" t="s">
        <v>8316</v>
      </c>
      <c r="S3219" s="10">
        <f t="shared" si="269"/>
        <v>42648.546111111107</v>
      </c>
      <c r="T3219" s="9">
        <f t="shared" si="270"/>
        <v>42678.546111111107</v>
      </c>
      <c r="U3219">
        <f t="shared" si="266"/>
        <v>2016</v>
      </c>
      <c r="V3219">
        <f t="shared" si="271"/>
        <v>10</v>
      </c>
    </row>
    <row r="3220" spans="1:22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67"/>
        <v>102</v>
      </c>
      <c r="P3220">
        <f t="shared" si="268"/>
        <v>66.587000000000003</v>
      </c>
      <c r="Q3220" s="12" t="s">
        <v>8315</v>
      </c>
      <c r="R3220" t="s">
        <v>8316</v>
      </c>
      <c r="S3220" s="10">
        <f t="shared" si="269"/>
        <v>41971.002152777779</v>
      </c>
      <c r="T3220" s="9">
        <f t="shared" si="270"/>
        <v>42004</v>
      </c>
      <c r="U3220">
        <f t="shared" si="266"/>
        <v>2014</v>
      </c>
      <c r="V3220">
        <f t="shared" si="271"/>
        <v>11</v>
      </c>
    </row>
    <row r="3221" spans="1:22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67"/>
        <v>100</v>
      </c>
      <c r="P3221">
        <f t="shared" si="268"/>
        <v>168.25210000000001</v>
      </c>
      <c r="Q3221" s="12" t="s">
        <v>8315</v>
      </c>
      <c r="R3221" t="s">
        <v>8316</v>
      </c>
      <c r="S3221" s="10">
        <f t="shared" si="269"/>
        <v>42050.983182870375</v>
      </c>
      <c r="T3221" s="9">
        <f t="shared" si="270"/>
        <v>42085.941516203704</v>
      </c>
      <c r="U3221">
        <f t="shared" si="266"/>
        <v>2015</v>
      </c>
      <c r="V3221">
        <f t="shared" si="271"/>
        <v>2</v>
      </c>
    </row>
    <row r="3222" spans="1:22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67"/>
        <v>101</v>
      </c>
      <c r="P3222">
        <f t="shared" si="268"/>
        <v>256.37290000000002</v>
      </c>
      <c r="Q3222" s="12" t="s">
        <v>8315</v>
      </c>
      <c r="R3222" t="s">
        <v>8316</v>
      </c>
      <c r="S3222" s="10">
        <f t="shared" si="269"/>
        <v>42772.833379629628</v>
      </c>
      <c r="T3222" s="9">
        <f t="shared" si="270"/>
        <v>42806.875</v>
      </c>
      <c r="U3222">
        <f t="shared" si="266"/>
        <v>2017</v>
      </c>
      <c r="V3222">
        <f t="shared" si="271"/>
        <v>2</v>
      </c>
    </row>
    <row r="3223" spans="1:22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67"/>
        <v>103</v>
      </c>
      <c r="P3223">
        <f t="shared" si="268"/>
        <v>36.610599999999998</v>
      </c>
      <c r="Q3223" s="12" t="s">
        <v>8315</v>
      </c>
      <c r="R3223" t="s">
        <v>8316</v>
      </c>
      <c r="S3223" s="10">
        <f t="shared" si="269"/>
        <v>42155.696793981479</v>
      </c>
      <c r="T3223" s="9">
        <f t="shared" si="270"/>
        <v>42190.696793981479</v>
      </c>
      <c r="U3223">
        <f t="shared" si="266"/>
        <v>2015</v>
      </c>
      <c r="V3223">
        <f t="shared" si="271"/>
        <v>5</v>
      </c>
    </row>
    <row r="3224" spans="1:22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67"/>
        <v>125</v>
      </c>
      <c r="P3224">
        <f t="shared" si="268"/>
        <v>37.142899999999997</v>
      </c>
      <c r="Q3224" s="12" t="s">
        <v>8315</v>
      </c>
      <c r="R3224" t="s">
        <v>8316</v>
      </c>
      <c r="S3224" s="10">
        <f t="shared" si="269"/>
        <v>42270.582141203704</v>
      </c>
      <c r="T3224" s="9">
        <f t="shared" si="270"/>
        <v>42301.895138888889</v>
      </c>
      <c r="U3224">
        <f t="shared" si="266"/>
        <v>2015</v>
      </c>
      <c r="V3224">
        <f t="shared" si="271"/>
        <v>9</v>
      </c>
    </row>
    <row r="3225" spans="1:22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67"/>
        <v>110</v>
      </c>
      <c r="P3225">
        <f t="shared" si="268"/>
        <v>45.878399999999999</v>
      </c>
      <c r="Q3225" s="12" t="s">
        <v>8315</v>
      </c>
      <c r="R3225" t="s">
        <v>8316</v>
      </c>
      <c r="S3225" s="10">
        <f t="shared" si="269"/>
        <v>42206.835370370376</v>
      </c>
      <c r="T3225" s="9">
        <f t="shared" si="270"/>
        <v>42236.835370370376</v>
      </c>
      <c r="U3225">
        <f t="shared" si="266"/>
        <v>2015</v>
      </c>
      <c r="V3225">
        <f t="shared" si="271"/>
        <v>7</v>
      </c>
    </row>
    <row r="3226" spans="1:22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67"/>
        <v>102</v>
      </c>
      <c r="P3226">
        <f t="shared" si="268"/>
        <v>141.71299999999999</v>
      </c>
      <c r="Q3226" s="12" t="s">
        <v>8315</v>
      </c>
      <c r="R3226" t="s">
        <v>8316</v>
      </c>
      <c r="S3226" s="10">
        <f t="shared" si="269"/>
        <v>42697.850844907407</v>
      </c>
      <c r="T3226" s="9">
        <f t="shared" si="270"/>
        <v>42745.208333333328</v>
      </c>
      <c r="U3226">
        <f t="shared" si="266"/>
        <v>2016</v>
      </c>
      <c r="V3226">
        <f t="shared" si="271"/>
        <v>11</v>
      </c>
    </row>
    <row r="3227" spans="1:22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67"/>
        <v>102</v>
      </c>
      <c r="P3227">
        <f t="shared" si="268"/>
        <v>52.487200000000001</v>
      </c>
      <c r="Q3227" s="12" t="s">
        <v>8315</v>
      </c>
      <c r="R3227" t="s">
        <v>8316</v>
      </c>
      <c r="S3227" s="10">
        <f t="shared" si="269"/>
        <v>42503.559467592597</v>
      </c>
      <c r="T3227" s="9">
        <f t="shared" si="270"/>
        <v>42524.875</v>
      </c>
      <c r="U3227">
        <f t="shared" si="266"/>
        <v>2016</v>
      </c>
      <c r="V3227">
        <f t="shared" si="271"/>
        <v>5</v>
      </c>
    </row>
    <row r="3228" spans="1:22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67"/>
        <v>104</v>
      </c>
      <c r="P3228">
        <f t="shared" si="268"/>
        <v>59.523800000000001</v>
      </c>
      <c r="Q3228" s="12" t="s">
        <v>8315</v>
      </c>
      <c r="R3228" t="s">
        <v>8316</v>
      </c>
      <c r="S3228" s="10">
        <f t="shared" si="269"/>
        <v>42277.583472222221</v>
      </c>
      <c r="T3228" s="9">
        <f t="shared" si="270"/>
        <v>42307.583472222221</v>
      </c>
      <c r="U3228">
        <f t="shared" si="266"/>
        <v>2015</v>
      </c>
      <c r="V3228">
        <f t="shared" si="271"/>
        <v>9</v>
      </c>
    </row>
    <row r="3229" spans="1:22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67"/>
        <v>125</v>
      </c>
      <c r="P3229">
        <f t="shared" si="268"/>
        <v>50</v>
      </c>
      <c r="Q3229" s="12" t="s">
        <v>8315</v>
      </c>
      <c r="R3229" t="s">
        <v>8316</v>
      </c>
      <c r="S3229" s="10">
        <f t="shared" si="269"/>
        <v>42722.882361111115</v>
      </c>
      <c r="T3229" s="9">
        <f t="shared" si="270"/>
        <v>42752.882361111115</v>
      </c>
      <c r="U3229">
        <f t="shared" si="266"/>
        <v>2016</v>
      </c>
      <c r="V3229">
        <f t="shared" si="271"/>
        <v>12</v>
      </c>
    </row>
    <row r="3230" spans="1:22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67"/>
        <v>102</v>
      </c>
      <c r="P3230">
        <f t="shared" si="268"/>
        <v>193.6216</v>
      </c>
      <c r="Q3230" s="12" t="s">
        <v>8315</v>
      </c>
      <c r="R3230" t="s">
        <v>8316</v>
      </c>
      <c r="S3230" s="10">
        <f t="shared" si="269"/>
        <v>42323.70930555556</v>
      </c>
      <c r="T3230" s="9">
        <f t="shared" si="270"/>
        <v>42355.207638888889</v>
      </c>
      <c r="U3230">
        <f t="shared" si="266"/>
        <v>2015</v>
      </c>
      <c r="V3230">
        <f t="shared" si="271"/>
        <v>11</v>
      </c>
    </row>
    <row r="3231" spans="1:22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67"/>
        <v>108</v>
      </c>
      <c r="P3231">
        <f t="shared" si="268"/>
        <v>106.797</v>
      </c>
      <c r="Q3231" s="12" t="s">
        <v>8315</v>
      </c>
      <c r="R3231" t="s">
        <v>8316</v>
      </c>
      <c r="S3231" s="10">
        <f t="shared" si="269"/>
        <v>41933.291643518518</v>
      </c>
      <c r="T3231" s="9">
        <f t="shared" si="270"/>
        <v>41963.333310185189</v>
      </c>
      <c r="U3231">
        <f t="shared" si="266"/>
        <v>2014</v>
      </c>
      <c r="V3231">
        <f t="shared" si="271"/>
        <v>10</v>
      </c>
    </row>
    <row r="3232" spans="1:22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67"/>
        <v>110</v>
      </c>
      <c r="P3232">
        <f t="shared" si="268"/>
        <v>77.216200000000001</v>
      </c>
      <c r="Q3232" s="12" t="s">
        <v>8315</v>
      </c>
      <c r="R3232" t="s">
        <v>8316</v>
      </c>
      <c r="S3232" s="10">
        <f t="shared" si="269"/>
        <v>41898.168125000004</v>
      </c>
      <c r="T3232" s="9">
        <f t="shared" si="270"/>
        <v>41913.165972222225</v>
      </c>
      <c r="U3232">
        <f t="shared" si="266"/>
        <v>2014</v>
      </c>
      <c r="V3232">
        <f t="shared" si="271"/>
        <v>9</v>
      </c>
    </row>
    <row r="3233" spans="1:22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67"/>
        <v>161</v>
      </c>
      <c r="P3233">
        <f t="shared" si="268"/>
        <v>57.5</v>
      </c>
      <c r="Q3233" s="12" t="s">
        <v>8315</v>
      </c>
      <c r="R3233" t="s">
        <v>8316</v>
      </c>
      <c r="S3233" s="10">
        <f t="shared" si="269"/>
        <v>42446.943831018521</v>
      </c>
      <c r="T3233" s="9">
        <f t="shared" si="270"/>
        <v>42476.943831018521</v>
      </c>
      <c r="U3233">
        <f t="shared" si="266"/>
        <v>2016</v>
      </c>
      <c r="V3233">
        <f t="shared" si="271"/>
        <v>3</v>
      </c>
    </row>
    <row r="3234" spans="1:22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67"/>
        <v>131</v>
      </c>
      <c r="P3234">
        <f t="shared" si="268"/>
        <v>50.461500000000001</v>
      </c>
      <c r="Q3234" s="12" t="s">
        <v>8315</v>
      </c>
      <c r="R3234" t="s">
        <v>8316</v>
      </c>
      <c r="S3234" s="10">
        <f t="shared" si="269"/>
        <v>42463.81385416667</v>
      </c>
      <c r="T3234" s="9">
        <f t="shared" si="270"/>
        <v>42494.165972222225</v>
      </c>
      <c r="U3234">
        <f t="shared" si="266"/>
        <v>2016</v>
      </c>
      <c r="V3234">
        <f t="shared" si="271"/>
        <v>4</v>
      </c>
    </row>
    <row r="3235" spans="1:22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67"/>
        <v>119</v>
      </c>
      <c r="P3235">
        <f t="shared" si="268"/>
        <v>97.376999999999995</v>
      </c>
      <c r="Q3235" s="12" t="s">
        <v>8315</v>
      </c>
      <c r="R3235" t="s">
        <v>8316</v>
      </c>
      <c r="S3235" s="10">
        <f t="shared" si="269"/>
        <v>42766.805034722223</v>
      </c>
      <c r="T3235" s="9">
        <f t="shared" si="270"/>
        <v>42796.805034722223</v>
      </c>
      <c r="U3235">
        <f t="shared" si="266"/>
        <v>2017</v>
      </c>
      <c r="V3235">
        <f t="shared" si="271"/>
        <v>1</v>
      </c>
    </row>
    <row r="3236" spans="1:22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67"/>
        <v>100</v>
      </c>
      <c r="P3236">
        <f t="shared" si="268"/>
        <v>34.919199999999996</v>
      </c>
      <c r="Q3236" s="12" t="s">
        <v>8315</v>
      </c>
      <c r="R3236" t="s">
        <v>8316</v>
      </c>
      <c r="S3236" s="10">
        <f t="shared" si="269"/>
        <v>42734.789444444439</v>
      </c>
      <c r="T3236" s="9">
        <f t="shared" si="270"/>
        <v>42767.979861111111</v>
      </c>
      <c r="U3236">
        <f t="shared" si="266"/>
        <v>2016</v>
      </c>
      <c r="V3236">
        <f t="shared" si="271"/>
        <v>12</v>
      </c>
    </row>
    <row r="3237" spans="1:22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67"/>
        <v>103</v>
      </c>
      <c r="P3237">
        <f t="shared" si="268"/>
        <v>85.5304</v>
      </c>
      <c r="Q3237" s="12" t="s">
        <v>8315</v>
      </c>
      <c r="R3237" t="s">
        <v>8316</v>
      </c>
      <c r="S3237" s="10">
        <f t="shared" si="269"/>
        <v>42522.347812499997</v>
      </c>
      <c r="T3237" s="9">
        <f t="shared" si="270"/>
        <v>42552.347812499997</v>
      </c>
      <c r="U3237">
        <f t="shared" si="266"/>
        <v>2016</v>
      </c>
      <c r="V3237">
        <f t="shared" si="271"/>
        <v>6</v>
      </c>
    </row>
    <row r="3238" spans="1:22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67"/>
        <v>101</v>
      </c>
      <c r="P3238">
        <f t="shared" si="268"/>
        <v>182.9091</v>
      </c>
      <c r="Q3238" s="12" t="s">
        <v>8315</v>
      </c>
      <c r="R3238" t="s">
        <v>8316</v>
      </c>
      <c r="S3238" s="10">
        <f t="shared" si="269"/>
        <v>42702.917048611111</v>
      </c>
      <c r="T3238" s="9">
        <f t="shared" si="270"/>
        <v>42732.917048611111</v>
      </c>
      <c r="U3238">
        <f t="shared" si="266"/>
        <v>2016</v>
      </c>
      <c r="V3238">
        <f t="shared" si="271"/>
        <v>11</v>
      </c>
    </row>
    <row r="3239" spans="1:22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67"/>
        <v>101</v>
      </c>
      <c r="P3239">
        <f t="shared" si="268"/>
        <v>131.1362</v>
      </c>
      <c r="Q3239" s="12" t="s">
        <v>8315</v>
      </c>
      <c r="R3239" t="s">
        <v>8316</v>
      </c>
      <c r="S3239" s="10">
        <f t="shared" si="269"/>
        <v>42252.474351851852</v>
      </c>
      <c r="T3239" s="9">
        <f t="shared" si="270"/>
        <v>42276.165972222225</v>
      </c>
      <c r="U3239">
        <f t="shared" si="266"/>
        <v>2015</v>
      </c>
      <c r="V3239">
        <f t="shared" si="271"/>
        <v>9</v>
      </c>
    </row>
    <row r="3240" spans="1:22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67"/>
        <v>112</v>
      </c>
      <c r="P3240">
        <f t="shared" si="268"/>
        <v>39.810099999999998</v>
      </c>
      <c r="Q3240" s="12" t="s">
        <v>8315</v>
      </c>
      <c r="R3240" t="s">
        <v>8316</v>
      </c>
      <c r="S3240" s="10">
        <f t="shared" si="269"/>
        <v>42156.510393518518</v>
      </c>
      <c r="T3240" s="9">
        <f t="shared" si="270"/>
        <v>42186.510393518518</v>
      </c>
      <c r="U3240">
        <f t="shared" si="266"/>
        <v>2015</v>
      </c>
      <c r="V3240">
        <f t="shared" si="271"/>
        <v>6</v>
      </c>
    </row>
    <row r="3241" spans="1:22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67"/>
        <v>106</v>
      </c>
      <c r="P3241">
        <f t="shared" si="268"/>
        <v>59.701700000000002</v>
      </c>
      <c r="Q3241" s="12" t="s">
        <v>8315</v>
      </c>
      <c r="R3241" t="s">
        <v>8316</v>
      </c>
      <c r="S3241" s="10">
        <f t="shared" si="269"/>
        <v>42278.089039351849</v>
      </c>
      <c r="T3241" s="9">
        <f t="shared" si="270"/>
        <v>42302.999305555553</v>
      </c>
      <c r="U3241">
        <f t="shared" si="266"/>
        <v>2015</v>
      </c>
      <c r="V3241">
        <f t="shared" si="271"/>
        <v>10</v>
      </c>
    </row>
    <row r="3242" spans="1:22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67"/>
        <v>101</v>
      </c>
      <c r="P3242">
        <f t="shared" si="268"/>
        <v>88.735299999999995</v>
      </c>
      <c r="Q3242" s="12" t="s">
        <v>8315</v>
      </c>
      <c r="R3242" t="s">
        <v>8316</v>
      </c>
      <c r="S3242" s="10">
        <f t="shared" si="269"/>
        <v>42754.693842592591</v>
      </c>
      <c r="T3242" s="9">
        <f t="shared" si="270"/>
        <v>42782.958333333328</v>
      </c>
      <c r="U3242">
        <f t="shared" si="266"/>
        <v>2017</v>
      </c>
      <c r="V3242">
        <f t="shared" si="271"/>
        <v>1</v>
      </c>
    </row>
    <row r="3243" spans="1:22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67"/>
        <v>115</v>
      </c>
      <c r="P3243">
        <f t="shared" si="268"/>
        <v>58.688600000000001</v>
      </c>
      <c r="Q3243" s="12" t="s">
        <v>8315</v>
      </c>
      <c r="R3243" t="s">
        <v>8316</v>
      </c>
      <c r="S3243" s="10">
        <f t="shared" si="269"/>
        <v>41893.324884259258</v>
      </c>
      <c r="T3243" s="9">
        <f t="shared" si="270"/>
        <v>41926.290972222225</v>
      </c>
      <c r="U3243">
        <f t="shared" si="266"/>
        <v>2014</v>
      </c>
      <c r="V3243">
        <f t="shared" si="271"/>
        <v>9</v>
      </c>
    </row>
    <row r="3244" spans="1:22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67"/>
        <v>127</v>
      </c>
      <c r="P3244">
        <f t="shared" si="268"/>
        <v>69.565100000000001</v>
      </c>
      <c r="Q3244" s="12" t="s">
        <v>8315</v>
      </c>
      <c r="R3244" t="s">
        <v>8316</v>
      </c>
      <c r="S3244" s="10">
        <f t="shared" si="269"/>
        <v>41871.755694444444</v>
      </c>
      <c r="T3244" s="9">
        <f t="shared" si="270"/>
        <v>41901.755694444444</v>
      </c>
      <c r="U3244">
        <f t="shared" si="266"/>
        <v>2014</v>
      </c>
      <c r="V3244">
        <f t="shared" si="271"/>
        <v>8</v>
      </c>
    </row>
    <row r="3245" spans="1:22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67"/>
        <v>103</v>
      </c>
      <c r="P3245">
        <f t="shared" si="268"/>
        <v>115.8732</v>
      </c>
      <c r="Q3245" s="12" t="s">
        <v>8315</v>
      </c>
      <c r="R3245" t="s">
        <v>8316</v>
      </c>
      <c r="S3245" s="10">
        <f t="shared" si="269"/>
        <v>42262.096782407403</v>
      </c>
      <c r="T3245" s="9">
        <f t="shared" si="270"/>
        <v>42286</v>
      </c>
      <c r="U3245">
        <f t="shared" ref="U3245:U3308" si="272">YEAR(S3245)</f>
        <v>2015</v>
      </c>
      <c r="V3245">
        <f t="shared" si="271"/>
        <v>9</v>
      </c>
    </row>
    <row r="3246" spans="1:22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67"/>
        <v>103</v>
      </c>
      <c r="P3246">
        <f t="shared" si="268"/>
        <v>23.869599999999998</v>
      </c>
      <c r="Q3246" s="12" t="s">
        <v>8315</v>
      </c>
      <c r="R3246" t="s">
        <v>8316</v>
      </c>
      <c r="S3246" s="10">
        <f t="shared" si="269"/>
        <v>42675.694236111114</v>
      </c>
      <c r="T3246" s="9">
        <f t="shared" si="270"/>
        <v>42705.735902777778</v>
      </c>
      <c r="U3246">
        <f t="shared" si="272"/>
        <v>2016</v>
      </c>
      <c r="V3246">
        <f t="shared" si="271"/>
        <v>11</v>
      </c>
    </row>
    <row r="3247" spans="1:22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67"/>
        <v>104</v>
      </c>
      <c r="P3247">
        <f t="shared" si="268"/>
        <v>81.125900000000001</v>
      </c>
      <c r="Q3247" s="12" t="s">
        <v>8315</v>
      </c>
      <c r="R3247" t="s">
        <v>8316</v>
      </c>
      <c r="S3247" s="10">
        <f t="shared" si="269"/>
        <v>42135.60020833333</v>
      </c>
      <c r="T3247" s="9">
        <f t="shared" si="270"/>
        <v>42167.083333333328</v>
      </c>
      <c r="U3247">
        <f t="shared" si="272"/>
        <v>2015</v>
      </c>
      <c r="V3247">
        <f t="shared" si="271"/>
        <v>5</v>
      </c>
    </row>
    <row r="3248" spans="1:22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67"/>
        <v>111</v>
      </c>
      <c r="P3248">
        <f t="shared" si="268"/>
        <v>57.626899999999999</v>
      </c>
      <c r="Q3248" s="12" t="s">
        <v>8315</v>
      </c>
      <c r="R3248" t="s">
        <v>8316</v>
      </c>
      <c r="S3248" s="10">
        <f t="shared" si="269"/>
        <v>42230.472222222219</v>
      </c>
      <c r="T3248" s="9">
        <f t="shared" si="270"/>
        <v>42259.165972222225</v>
      </c>
      <c r="U3248">
        <f t="shared" si="272"/>
        <v>2015</v>
      </c>
      <c r="V3248">
        <f t="shared" si="271"/>
        <v>8</v>
      </c>
    </row>
    <row r="3249" spans="1:22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67"/>
        <v>106</v>
      </c>
      <c r="P3249">
        <f t="shared" si="268"/>
        <v>46.4298</v>
      </c>
      <c r="Q3249" s="12" t="s">
        <v>8315</v>
      </c>
      <c r="R3249" t="s">
        <v>8316</v>
      </c>
      <c r="S3249" s="10">
        <f t="shared" si="269"/>
        <v>42167.434166666666</v>
      </c>
      <c r="T3249" s="9">
        <f t="shared" si="270"/>
        <v>42197.434166666666</v>
      </c>
      <c r="U3249">
        <f t="shared" si="272"/>
        <v>2015</v>
      </c>
      <c r="V3249">
        <f t="shared" si="271"/>
        <v>6</v>
      </c>
    </row>
    <row r="3250" spans="1:22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67"/>
        <v>101</v>
      </c>
      <c r="P3250">
        <f t="shared" si="268"/>
        <v>60.475000000000001</v>
      </c>
      <c r="Q3250" s="12" t="s">
        <v>8315</v>
      </c>
      <c r="R3250" t="s">
        <v>8316</v>
      </c>
      <c r="S3250" s="10">
        <f t="shared" si="269"/>
        <v>42068.888391203705</v>
      </c>
      <c r="T3250" s="9">
        <f t="shared" si="270"/>
        <v>42098.846724537041</v>
      </c>
      <c r="U3250">
        <f t="shared" si="272"/>
        <v>2015</v>
      </c>
      <c r="V3250">
        <f t="shared" si="271"/>
        <v>3</v>
      </c>
    </row>
    <row r="3251" spans="1:22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67"/>
        <v>105</v>
      </c>
      <c r="P3251">
        <f t="shared" si="268"/>
        <v>65.579499999999996</v>
      </c>
      <c r="Q3251" s="12" t="s">
        <v>8315</v>
      </c>
      <c r="R3251" t="s">
        <v>8316</v>
      </c>
      <c r="S3251" s="10">
        <f t="shared" si="269"/>
        <v>42145.746689814812</v>
      </c>
      <c r="T3251" s="9">
        <f t="shared" si="270"/>
        <v>42175.746689814812</v>
      </c>
      <c r="U3251">
        <f t="shared" si="272"/>
        <v>2015</v>
      </c>
      <c r="V3251">
        <f t="shared" si="271"/>
        <v>5</v>
      </c>
    </row>
    <row r="3252" spans="1:22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67"/>
        <v>102</v>
      </c>
      <c r="P3252">
        <f t="shared" si="268"/>
        <v>119.1925</v>
      </c>
      <c r="Q3252" s="12" t="s">
        <v>8315</v>
      </c>
      <c r="R3252" t="s">
        <v>8316</v>
      </c>
      <c r="S3252" s="10">
        <f t="shared" si="269"/>
        <v>41918.742175925923</v>
      </c>
      <c r="T3252" s="9">
        <f t="shared" si="270"/>
        <v>41948.783842592595</v>
      </c>
      <c r="U3252">
        <f t="shared" si="272"/>
        <v>2014</v>
      </c>
      <c r="V3252">
        <f t="shared" si="271"/>
        <v>10</v>
      </c>
    </row>
    <row r="3253" spans="1:22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67"/>
        <v>111</v>
      </c>
      <c r="P3253">
        <f t="shared" si="268"/>
        <v>83.05</v>
      </c>
      <c r="Q3253" s="12" t="s">
        <v>8315</v>
      </c>
      <c r="R3253" t="s">
        <v>8316</v>
      </c>
      <c r="S3253" s="10">
        <f t="shared" si="269"/>
        <v>42146.731087962966</v>
      </c>
      <c r="T3253" s="9">
        <f t="shared" si="270"/>
        <v>42176.731087962966</v>
      </c>
      <c r="U3253">
        <f t="shared" si="272"/>
        <v>2015</v>
      </c>
      <c r="V3253">
        <f t="shared" si="271"/>
        <v>5</v>
      </c>
    </row>
    <row r="3254" spans="1:22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67"/>
        <v>128</v>
      </c>
      <c r="P3254">
        <f t="shared" si="268"/>
        <v>57.52</v>
      </c>
      <c r="Q3254" s="12" t="s">
        <v>8315</v>
      </c>
      <c r="R3254" t="s">
        <v>8316</v>
      </c>
      <c r="S3254" s="10">
        <f t="shared" si="269"/>
        <v>42590.472685185188</v>
      </c>
      <c r="T3254" s="9">
        <f t="shared" si="270"/>
        <v>42620.472685185188</v>
      </c>
      <c r="U3254">
        <f t="shared" si="272"/>
        <v>2016</v>
      </c>
      <c r="V3254">
        <f t="shared" si="271"/>
        <v>8</v>
      </c>
    </row>
    <row r="3255" spans="1:22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67"/>
        <v>102</v>
      </c>
      <c r="P3255">
        <f t="shared" si="268"/>
        <v>177.08699999999999</v>
      </c>
      <c r="Q3255" s="12" t="s">
        <v>8315</v>
      </c>
      <c r="R3255" t="s">
        <v>8316</v>
      </c>
      <c r="S3255" s="10">
        <f t="shared" si="269"/>
        <v>42602.576712962968</v>
      </c>
      <c r="T3255" s="9">
        <f t="shared" si="270"/>
        <v>42621.15625</v>
      </c>
      <c r="U3255">
        <f t="shared" si="272"/>
        <v>2016</v>
      </c>
      <c r="V3255">
        <f t="shared" si="271"/>
        <v>8</v>
      </c>
    </row>
    <row r="3256" spans="1:22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67"/>
        <v>101</v>
      </c>
      <c r="P3256">
        <f t="shared" si="268"/>
        <v>70.771500000000003</v>
      </c>
      <c r="Q3256" s="12" t="s">
        <v>8315</v>
      </c>
      <c r="R3256" t="s">
        <v>8316</v>
      </c>
      <c r="S3256" s="10">
        <f t="shared" si="269"/>
        <v>42059.085752314815</v>
      </c>
      <c r="T3256" s="9">
        <f t="shared" si="270"/>
        <v>42089.044085648144</v>
      </c>
      <c r="U3256">
        <f t="shared" si="272"/>
        <v>2015</v>
      </c>
      <c r="V3256">
        <f t="shared" si="271"/>
        <v>2</v>
      </c>
    </row>
    <row r="3257" spans="1:22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67"/>
        <v>175</v>
      </c>
      <c r="P3257">
        <f t="shared" si="268"/>
        <v>29.166699999999999</v>
      </c>
      <c r="Q3257" s="12" t="s">
        <v>8315</v>
      </c>
      <c r="R3257" t="s">
        <v>8316</v>
      </c>
      <c r="S3257" s="10">
        <f t="shared" si="269"/>
        <v>41889.768229166664</v>
      </c>
      <c r="T3257" s="9">
        <f t="shared" si="270"/>
        <v>41919.768229166664</v>
      </c>
      <c r="U3257">
        <f t="shared" si="272"/>
        <v>2014</v>
      </c>
      <c r="V3257">
        <f t="shared" si="271"/>
        <v>9</v>
      </c>
    </row>
    <row r="3258" spans="1:22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67"/>
        <v>128</v>
      </c>
      <c r="P3258">
        <f t="shared" si="268"/>
        <v>72.761399999999995</v>
      </c>
      <c r="Q3258" s="12" t="s">
        <v>8315</v>
      </c>
      <c r="R3258" t="s">
        <v>8316</v>
      </c>
      <c r="S3258" s="10">
        <f t="shared" si="269"/>
        <v>42144.573807870373</v>
      </c>
      <c r="T3258" s="9">
        <f t="shared" si="270"/>
        <v>42166.165972222225</v>
      </c>
      <c r="U3258">
        <f t="shared" si="272"/>
        <v>2015</v>
      </c>
      <c r="V3258">
        <f t="shared" si="271"/>
        <v>5</v>
      </c>
    </row>
    <row r="3259" spans="1:22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67"/>
        <v>106</v>
      </c>
      <c r="P3259">
        <f t="shared" si="268"/>
        <v>51.853400000000001</v>
      </c>
      <c r="Q3259" s="12" t="s">
        <v>8315</v>
      </c>
      <c r="R3259" t="s">
        <v>8316</v>
      </c>
      <c r="S3259" s="10">
        <f t="shared" si="269"/>
        <v>42758.559629629628</v>
      </c>
      <c r="T3259" s="9">
        <f t="shared" si="270"/>
        <v>42788.559629629628</v>
      </c>
      <c r="U3259">
        <f t="shared" si="272"/>
        <v>2017</v>
      </c>
      <c r="V3259">
        <f t="shared" si="271"/>
        <v>1</v>
      </c>
    </row>
    <row r="3260" spans="1:22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67"/>
        <v>105</v>
      </c>
      <c r="P3260">
        <f t="shared" si="268"/>
        <v>98.2</v>
      </c>
      <c r="Q3260" s="12" t="s">
        <v>8315</v>
      </c>
      <c r="R3260" t="s">
        <v>8316</v>
      </c>
      <c r="S3260" s="10">
        <f t="shared" si="269"/>
        <v>41982.887280092589</v>
      </c>
      <c r="T3260" s="9">
        <f t="shared" si="270"/>
        <v>42012.887280092589</v>
      </c>
      <c r="U3260">
        <f t="shared" si="272"/>
        <v>2014</v>
      </c>
      <c r="V3260">
        <f t="shared" si="271"/>
        <v>12</v>
      </c>
    </row>
    <row r="3261" spans="1:22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67"/>
        <v>106</v>
      </c>
      <c r="P3261">
        <f t="shared" si="268"/>
        <v>251.7381</v>
      </c>
      <c r="Q3261" s="12" t="s">
        <v>8315</v>
      </c>
      <c r="R3261" t="s">
        <v>8316</v>
      </c>
      <c r="S3261" s="10">
        <f t="shared" si="269"/>
        <v>42614.760937500003</v>
      </c>
      <c r="T3261" s="9">
        <f t="shared" si="270"/>
        <v>42644.165972222225</v>
      </c>
      <c r="U3261">
        <f t="shared" si="272"/>
        <v>2016</v>
      </c>
      <c r="V3261">
        <f t="shared" si="271"/>
        <v>9</v>
      </c>
    </row>
    <row r="3262" spans="1:22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67"/>
        <v>109</v>
      </c>
      <c r="P3262">
        <f t="shared" si="268"/>
        <v>74.821899999999999</v>
      </c>
      <c r="Q3262" s="12" t="s">
        <v>8315</v>
      </c>
      <c r="R3262" t="s">
        <v>8316</v>
      </c>
      <c r="S3262" s="10">
        <f t="shared" si="269"/>
        <v>42303.672662037032</v>
      </c>
      <c r="T3262" s="9">
        <f t="shared" si="270"/>
        <v>42338.714328703703</v>
      </c>
      <c r="U3262">
        <f t="shared" si="272"/>
        <v>2015</v>
      </c>
      <c r="V3262">
        <f t="shared" si="271"/>
        <v>10</v>
      </c>
    </row>
    <row r="3263" spans="1:22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67"/>
        <v>100</v>
      </c>
      <c r="P3263">
        <f t="shared" si="268"/>
        <v>67.653099999999995</v>
      </c>
      <c r="Q3263" s="12" t="s">
        <v>8315</v>
      </c>
      <c r="R3263" t="s">
        <v>8316</v>
      </c>
      <c r="S3263" s="10">
        <f t="shared" si="269"/>
        <v>42171.725416666668</v>
      </c>
      <c r="T3263" s="9">
        <f t="shared" si="270"/>
        <v>42201.725416666668</v>
      </c>
      <c r="U3263">
        <f t="shared" si="272"/>
        <v>2015</v>
      </c>
      <c r="V3263">
        <f t="shared" si="271"/>
        <v>6</v>
      </c>
    </row>
    <row r="3264" spans="1:22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67"/>
        <v>103</v>
      </c>
      <c r="P3264">
        <f t="shared" si="268"/>
        <v>93.813400000000001</v>
      </c>
      <c r="Q3264" s="12" t="s">
        <v>8315</v>
      </c>
      <c r="R3264" t="s">
        <v>8316</v>
      </c>
      <c r="S3264" s="10">
        <f t="shared" si="269"/>
        <v>41964.315532407403</v>
      </c>
      <c r="T3264" s="9">
        <f t="shared" si="270"/>
        <v>41995.166666666672</v>
      </c>
      <c r="U3264">
        <f t="shared" si="272"/>
        <v>2014</v>
      </c>
      <c r="V3264">
        <f t="shared" si="271"/>
        <v>11</v>
      </c>
    </row>
    <row r="3265" spans="1:22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67"/>
        <v>112</v>
      </c>
      <c r="P3265">
        <f t="shared" si="268"/>
        <v>41.2376</v>
      </c>
      <c r="Q3265" s="12" t="s">
        <v>8315</v>
      </c>
      <c r="R3265" t="s">
        <v>8316</v>
      </c>
      <c r="S3265" s="10">
        <f t="shared" si="269"/>
        <v>42284.516064814816</v>
      </c>
      <c r="T3265" s="9">
        <f t="shared" si="270"/>
        <v>42307.875</v>
      </c>
      <c r="U3265">
        <f t="shared" si="272"/>
        <v>2015</v>
      </c>
      <c r="V3265">
        <f t="shared" si="271"/>
        <v>10</v>
      </c>
    </row>
    <row r="3266" spans="1:22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67"/>
        <v>103</v>
      </c>
      <c r="P3266">
        <f t="shared" si="268"/>
        <v>52.551000000000002</v>
      </c>
      <c r="Q3266" s="12" t="s">
        <v>8315</v>
      </c>
      <c r="R3266" t="s">
        <v>8316</v>
      </c>
      <c r="S3266" s="10">
        <f t="shared" si="269"/>
        <v>42016.800208333334</v>
      </c>
      <c r="T3266" s="9">
        <f t="shared" si="270"/>
        <v>42032.916666666672</v>
      </c>
      <c r="U3266">
        <f t="shared" si="272"/>
        <v>2015</v>
      </c>
      <c r="V3266">
        <f t="shared" si="271"/>
        <v>1</v>
      </c>
    </row>
    <row r="3267" spans="1:22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73">ROUND(E3267/D3267*100,0)</f>
        <v>164</v>
      </c>
      <c r="P3267">
        <f t="shared" ref="P3267:P3330" si="274">IFERROR(ROUND(E3267/L3267,4),"no backers")</f>
        <v>70.285700000000006</v>
      </c>
      <c r="Q3267" s="12" t="s">
        <v>8315</v>
      </c>
      <c r="R3267" t="s">
        <v>8316</v>
      </c>
      <c r="S3267" s="10">
        <f t="shared" ref="S3267:S3330" si="275">(((J3267/60)/60)/24)+DATE(1970,1,1)</f>
        <v>42311.711979166663</v>
      </c>
      <c r="T3267" s="9">
        <f t="shared" ref="T3267:T3330" si="276">(((I3267/60)/60)/24)+DATE(1970,1,1)</f>
        <v>42341.708333333328</v>
      </c>
      <c r="U3267">
        <f t="shared" si="272"/>
        <v>2015</v>
      </c>
      <c r="V3267">
        <f t="shared" si="271"/>
        <v>11</v>
      </c>
    </row>
    <row r="3268" spans="1:22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73"/>
        <v>131</v>
      </c>
      <c r="P3268">
        <f t="shared" si="274"/>
        <v>48.325200000000002</v>
      </c>
      <c r="Q3268" s="12" t="s">
        <v>8315</v>
      </c>
      <c r="R3268" t="s">
        <v>8316</v>
      </c>
      <c r="S3268" s="10">
        <f t="shared" si="275"/>
        <v>42136.536134259266</v>
      </c>
      <c r="T3268" s="9">
        <f t="shared" si="276"/>
        <v>42167.875</v>
      </c>
      <c r="U3268">
        <f t="shared" si="272"/>
        <v>2015</v>
      </c>
      <c r="V3268">
        <f t="shared" si="271"/>
        <v>5</v>
      </c>
    </row>
    <row r="3269" spans="1:22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73"/>
        <v>102</v>
      </c>
      <c r="P3269">
        <f t="shared" si="274"/>
        <v>53.177100000000003</v>
      </c>
      <c r="Q3269" s="12" t="s">
        <v>8315</v>
      </c>
      <c r="R3269" t="s">
        <v>8316</v>
      </c>
      <c r="S3269" s="10">
        <f t="shared" si="275"/>
        <v>42172.757638888885</v>
      </c>
      <c r="T3269" s="9">
        <f t="shared" si="276"/>
        <v>42202.757638888885</v>
      </c>
      <c r="U3269">
        <f t="shared" si="272"/>
        <v>2015</v>
      </c>
      <c r="V3269">
        <f t="shared" si="271"/>
        <v>6</v>
      </c>
    </row>
    <row r="3270" spans="1:22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73"/>
        <v>128</v>
      </c>
      <c r="P3270">
        <f t="shared" si="274"/>
        <v>60.952399999999997</v>
      </c>
      <c r="Q3270" s="12" t="s">
        <v>8315</v>
      </c>
      <c r="R3270" t="s">
        <v>8316</v>
      </c>
      <c r="S3270" s="10">
        <f t="shared" si="275"/>
        <v>42590.90425925926</v>
      </c>
      <c r="T3270" s="9">
        <f t="shared" si="276"/>
        <v>42606.90425925926</v>
      </c>
      <c r="U3270">
        <f t="shared" si="272"/>
        <v>2016</v>
      </c>
      <c r="V3270">
        <f t="shared" si="271"/>
        <v>8</v>
      </c>
    </row>
    <row r="3271" spans="1:22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73"/>
        <v>102</v>
      </c>
      <c r="P3271">
        <f t="shared" si="274"/>
        <v>116</v>
      </c>
      <c r="Q3271" s="12" t="s">
        <v>8315</v>
      </c>
      <c r="R3271" t="s">
        <v>8316</v>
      </c>
      <c r="S3271" s="10">
        <f t="shared" si="275"/>
        <v>42137.395798611105</v>
      </c>
      <c r="T3271" s="9">
        <f t="shared" si="276"/>
        <v>42171.458333333328</v>
      </c>
      <c r="U3271">
        <f t="shared" si="272"/>
        <v>2015</v>
      </c>
      <c r="V3271">
        <f t="shared" si="271"/>
        <v>5</v>
      </c>
    </row>
    <row r="3272" spans="1:22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73"/>
        <v>102</v>
      </c>
      <c r="P3272">
        <f t="shared" si="274"/>
        <v>61</v>
      </c>
      <c r="Q3272" s="12" t="s">
        <v>8315</v>
      </c>
      <c r="R3272" t="s">
        <v>8316</v>
      </c>
      <c r="S3272" s="10">
        <f t="shared" si="275"/>
        <v>42167.533159722225</v>
      </c>
      <c r="T3272" s="9">
        <f t="shared" si="276"/>
        <v>42197.533159722225</v>
      </c>
      <c r="U3272">
        <f t="shared" si="272"/>
        <v>2015</v>
      </c>
      <c r="V3272">
        <f t="shared" si="271"/>
        <v>6</v>
      </c>
    </row>
    <row r="3273" spans="1:22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73"/>
        <v>130</v>
      </c>
      <c r="P3273">
        <f t="shared" si="274"/>
        <v>38.235300000000002</v>
      </c>
      <c r="Q3273" s="12" t="s">
        <v>8315</v>
      </c>
      <c r="R3273" t="s">
        <v>8316</v>
      </c>
      <c r="S3273" s="10">
        <f t="shared" si="275"/>
        <v>41915.437210648146</v>
      </c>
      <c r="T3273" s="9">
        <f t="shared" si="276"/>
        <v>41945.478877314818</v>
      </c>
      <c r="U3273">
        <f t="shared" si="272"/>
        <v>2014</v>
      </c>
      <c r="V3273">
        <f t="shared" si="271"/>
        <v>10</v>
      </c>
    </row>
    <row r="3274" spans="1:22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73"/>
        <v>154</v>
      </c>
      <c r="P3274">
        <f t="shared" si="274"/>
        <v>106.5034</v>
      </c>
      <c r="Q3274" s="12" t="s">
        <v>8315</v>
      </c>
      <c r="R3274" t="s">
        <v>8316</v>
      </c>
      <c r="S3274" s="10">
        <f t="shared" si="275"/>
        <v>42284.500104166669</v>
      </c>
      <c r="T3274" s="9">
        <f t="shared" si="276"/>
        <v>42314.541770833333</v>
      </c>
      <c r="U3274">
        <f t="shared" si="272"/>
        <v>2015</v>
      </c>
      <c r="V3274">
        <f t="shared" ref="V3274:V3337" si="277">MONTH(S3274)</f>
        <v>10</v>
      </c>
    </row>
    <row r="3275" spans="1:22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73"/>
        <v>107</v>
      </c>
      <c r="P3275">
        <f t="shared" si="274"/>
        <v>204.57140000000001</v>
      </c>
      <c r="Q3275" s="12" t="s">
        <v>8315</v>
      </c>
      <c r="R3275" t="s">
        <v>8316</v>
      </c>
      <c r="S3275" s="10">
        <f t="shared" si="275"/>
        <v>42611.801412037035</v>
      </c>
      <c r="T3275" s="9">
        <f t="shared" si="276"/>
        <v>42627.791666666672</v>
      </c>
      <c r="U3275">
        <f t="shared" si="272"/>
        <v>2016</v>
      </c>
      <c r="V3275">
        <f t="shared" si="277"/>
        <v>8</v>
      </c>
    </row>
    <row r="3276" spans="1:22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73"/>
        <v>101</v>
      </c>
      <c r="P3276">
        <f t="shared" si="274"/>
        <v>54.912599999999998</v>
      </c>
      <c r="Q3276" s="12" t="s">
        <v>8315</v>
      </c>
      <c r="R3276" t="s">
        <v>8316</v>
      </c>
      <c r="S3276" s="10">
        <f t="shared" si="275"/>
        <v>42400.704537037032</v>
      </c>
      <c r="T3276" s="9">
        <f t="shared" si="276"/>
        <v>42444.875</v>
      </c>
      <c r="U3276">
        <f t="shared" si="272"/>
        <v>2016</v>
      </c>
      <c r="V3276">
        <f t="shared" si="277"/>
        <v>1</v>
      </c>
    </row>
    <row r="3277" spans="1:22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73"/>
        <v>100</v>
      </c>
      <c r="P3277">
        <f t="shared" si="274"/>
        <v>150.41669999999999</v>
      </c>
      <c r="Q3277" s="12" t="s">
        <v>8315</v>
      </c>
      <c r="R3277" t="s">
        <v>8316</v>
      </c>
      <c r="S3277" s="10">
        <f t="shared" si="275"/>
        <v>42017.88045138889</v>
      </c>
      <c r="T3277" s="9">
        <f t="shared" si="276"/>
        <v>42044.1875</v>
      </c>
      <c r="U3277">
        <f t="shared" si="272"/>
        <v>2015</v>
      </c>
      <c r="V3277">
        <f t="shared" si="277"/>
        <v>1</v>
      </c>
    </row>
    <row r="3278" spans="1:22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73"/>
        <v>117</v>
      </c>
      <c r="P3278">
        <f t="shared" si="274"/>
        <v>52.58</v>
      </c>
      <c r="Q3278" s="12" t="s">
        <v>8315</v>
      </c>
      <c r="R3278" t="s">
        <v>8316</v>
      </c>
      <c r="S3278" s="10">
        <f t="shared" si="275"/>
        <v>42426.949988425928</v>
      </c>
      <c r="T3278" s="9">
        <f t="shared" si="276"/>
        <v>42461.165972222225</v>
      </c>
      <c r="U3278">
        <f t="shared" si="272"/>
        <v>2016</v>
      </c>
      <c r="V3278">
        <f t="shared" si="277"/>
        <v>2</v>
      </c>
    </row>
    <row r="3279" spans="1:22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73"/>
        <v>109</v>
      </c>
      <c r="P3279">
        <f t="shared" si="274"/>
        <v>54.3</v>
      </c>
      <c r="Q3279" s="12" t="s">
        <v>8315</v>
      </c>
      <c r="R3279" t="s">
        <v>8316</v>
      </c>
      <c r="S3279" s="10">
        <f t="shared" si="275"/>
        <v>41931.682939814818</v>
      </c>
      <c r="T3279" s="9">
        <f t="shared" si="276"/>
        <v>41961.724606481483</v>
      </c>
      <c r="U3279">
        <f t="shared" si="272"/>
        <v>2014</v>
      </c>
      <c r="V3279">
        <f t="shared" si="277"/>
        <v>10</v>
      </c>
    </row>
    <row r="3280" spans="1:22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73"/>
        <v>103</v>
      </c>
      <c r="P3280">
        <f t="shared" si="274"/>
        <v>76.029399999999995</v>
      </c>
      <c r="Q3280" s="12" t="s">
        <v>8315</v>
      </c>
      <c r="R3280" t="s">
        <v>8316</v>
      </c>
      <c r="S3280" s="10">
        <f t="shared" si="275"/>
        <v>42124.848414351851</v>
      </c>
      <c r="T3280" s="9">
        <f t="shared" si="276"/>
        <v>42154.848414351851</v>
      </c>
      <c r="U3280">
        <f t="shared" si="272"/>
        <v>2015</v>
      </c>
      <c r="V3280">
        <f t="shared" si="277"/>
        <v>4</v>
      </c>
    </row>
    <row r="3281" spans="1:22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73"/>
        <v>114</v>
      </c>
      <c r="P3281">
        <f t="shared" si="274"/>
        <v>105.2063</v>
      </c>
      <c r="Q3281" s="12" t="s">
        <v>8315</v>
      </c>
      <c r="R3281" t="s">
        <v>8316</v>
      </c>
      <c r="S3281" s="10">
        <f t="shared" si="275"/>
        <v>42431.102534722217</v>
      </c>
      <c r="T3281" s="9">
        <f t="shared" si="276"/>
        <v>42461.06086805556</v>
      </c>
      <c r="U3281">
        <f t="shared" si="272"/>
        <v>2016</v>
      </c>
      <c r="V3281">
        <f t="shared" si="277"/>
        <v>3</v>
      </c>
    </row>
    <row r="3282" spans="1:22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73"/>
        <v>103</v>
      </c>
      <c r="P3282">
        <f t="shared" si="274"/>
        <v>68.666700000000006</v>
      </c>
      <c r="Q3282" s="12" t="s">
        <v>8315</v>
      </c>
      <c r="R3282" t="s">
        <v>8316</v>
      </c>
      <c r="S3282" s="10">
        <f t="shared" si="275"/>
        <v>42121.756921296299</v>
      </c>
      <c r="T3282" s="9">
        <f t="shared" si="276"/>
        <v>42156.208333333328</v>
      </c>
      <c r="U3282">
        <f t="shared" si="272"/>
        <v>2015</v>
      </c>
      <c r="V3282">
        <f t="shared" si="277"/>
        <v>4</v>
      </c>
    </row>
    <row r="3283" spans="1:22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73"/>
        <v>122</v>
      </c>
      <c r="P3283">
        <f t="shared" si="274"/>
        <v>129.36170000000001</v>
      </c>
      <c r="Q3283" s="12" t="s">
        <v>8315</v>
      </c>
      <c r="R3283" t="s">
        <v>8316</v>
      </c>
      <c r="S3283" s="10">
        <f t="shared" si="275"/>
        <v>42219.019733796296</v>
      </c>
      <c r="T3283" s="9">
        <f t="shared" si="276"/>
        <v>42249.019733796296</v>
      </c>
      <c r="U3283">
        <f t="shared" si="272"/>
        <v>2015</v>
      </c>
      <c r="V3283">
        <f t="shared" si="277"/>
        <v>8</v>
      </c>
    </row>
    <row r="3284" spans="1:22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73"/>
        <v>103</v>
      </c>
      <c r="P3284">
        <f t="shared" si="274"/>
        <v>134.2637</v>
      </c>
      <c r="Q3284" s="12" t="s">
        <v>8315</v>
      </c>
      <c r="R3284" t="s">
        <v>8316</v>
      </c>
      <c r="S3284" s="10">
        <f t="shared" si="275"/>
        <v>42445.19430555556</v>
      </c>
      <c r="T3284" s="9">
        <f t="shared" si="276"/>
        <v>42489.19430555556</v>
      </c>
      <c r="U3284">
        <f t="shared" si="272"/>
        <v>2016</v>
      </c>
      <c r="V3284">
        <f t="shared" si="277"/>
        <v>3</v>
      </c>
    </row>
    <row r="3285" spans="1:22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73"/>
        <v>105</v>
      </c>
      <c r="P3285">
        <f t="shared" si="274"/>
        <v>17.829799999999999</v>
      </c>
      <c r="Q3285" s="12" t="s">
        <v>8315</v>
      </c>
      <c r="R3285" t="s">
        <v>8316</v>
      </c>
      <c r="S3285" s="10">
        <f t="shared" si="275"/>
        <v>42379.74418981481</v>
      </c>
      <c r="T3285" s="9">
        <f t="shared" si="276"/>
        <v>42410.875</v>
      </c>
      <c r="U3285">
        <f t="shared" si="272"/>
        <v>2016</v>
      </c>
      <c r="V3285">
        <f t="shared" si="277"/>
        <v>1</v>
      </c>
    </row>
    <row r="3286" spans="1:22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73"/>
        <v>102</v>
      </c>
      <c r="P3286">
        <f t="shared" si="274"/>
        <v>203.2</v>
      </c>
      <c r="Q3286" s="12" t="s">
        <v>8315</v>
      </c>
      <c r="R3286" t="s">
        <v>8316</v>
      </c>
      <c r="S3286" s="10">
        <f t="shared" si="275"/>
        <v>42380.884872685187</v>
      </c>
      <c r="T3286" s="9">
        <f t="shared" si="276"/>
        <v>42398.249305555553</v>
      </c>
      <c r="U3286">
        <f t="shared" si="272"/>
        <v>2016</v>
      </c>
      <c r="V3286">
        <f t="shared" si="277"/>
        <v>1</v>
      </c>
    </row>
    <row r="3287" spans="1:22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73"/>
        <v>112</v>
      </c>
      <c r="P3287">
        <f t="shared" si="274"/>
        <v>69.185199999999995</v>
      </c>
      <c r="Q3287" s="12" t="s">
        <v>8315</v>
      </c>
      <c r="R3287" t="s">
        <v>8316</v>
      </c>
      <c r="S3287" s="10">
        <f t="shared" si="275"/>
        <v>42762.942430555559</v>
      </c>
      <c r="T3287" s="9">
        <f t="shared" si="276"/>
        <v>42794.208333333328</v>
      </c>
      <c r="U3287">
        <f t="shared" si="272"/>
        <v>2017</v>
      </c>
      <c r="V3287">
        <f t="shared" si="277"/>
        <v>1</v>
      </c>
    </row>
    <row r="3288" spans="1:22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73"/>
        <v>102</v>
      </c>
      <c r="P3288">
        <f t="shared" si="274"/>
        <v>125.123</v>
      </c>
      <c r="Q3288" s="12" t="s">
        <v>8315</v>
      </c>
      <c r="R3288" t="s">
        <v>8316</v>
      </c>
      <c r="S3288" s="10">
        <f t="shared" si="275"/>
        <v>42567.840069444443</v>
      </c>
      <c r="T3288" s="9">
        <f t="shared" si="276"/>
        <v>42597.840069444443</v>
      </c>
      <c r="U3288">
        <f t="shared" si="272"/>
        <v>2016</v>
      </c>
      <c r="V3288">
        <f t="shared" si="277"/>
        <v>7</v>
      </c>
    </row>
    <row r="3289" spans="1:22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73"/>
        <v>100</v>
      </c>
      <c r="P3289">
        <f t="shared" si="274"/>
        <v>73.529399999999995</v>
      </c>
      <c r="Q3289" s="12" t="s">
        <v>8315</v>
      </c>
      <c r="R3289" t="s">
        <v>8316</v>
      </c>
      <c r="S3289" s="10">
        <f t="shared" si="275"/>
        <v>42311.750324074077</v>
      </c>
      <c r="T3289" s="9">
        <f t="shared" si="276"/>
        <v>42336.750324074077</v>
      </c>
      <c r="U3289">
        <f t="shared" si="272"/>
        <v>2015</v>
      </c>
      <c r="V3289">
        <f t="shared" si="277"/>
        <v>11</v>
      </c>
    </row>
    <row r="3290" spans="1:22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73"/>
        <v>100</v>
      </c>
      <c r="P3290">
        <f t="shared" si="274"/>
        <v>48.437100000000001</v>
      </c>
      <c r="Q3290" s="12" t="s">
        <v>8315</v>
      </c>
      <c r="R3290" t="s">
        <v>8316</v>
      </c>
      <c r="S3290" s="10">
        <f t="shared" si="275"/>
        <v>42505.774479166663</v>
      </c>
      <c r="T3290" s="9">
        <f t="shared" si="276"/>
        <v>42541.958333333328</v>
      </c>
      <c r="U3290">
        <f t="shared" si="272"/>
        <v>2016</v>
      </c>
      <c r="V3290">
        <f t="shared" si="277"/>
        <v>5</v>
      </c>
    </row>
    <row r="3291" spans="1:22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73"/>
        <v>133</v>
      </c>
      <c r="P3291">
        <f t="shared" si="274"/>
        <v>26.6084</v>
      </c>
      <c r="Q3291" s="12" t="s">
        <v>8315</v>
      </c>
      <c r="R3291" t="s">
        <v>8316</v>
      </c>
      <c r="S3291" s="10">
        <f t="shared" si="275"/>
        <v>42758.368078703701</v>
      </c>
      <c r="T3291" s="9">
        <f t="shared" si="276"/>
        <v>42786.368078703701</v>
      </c>
      <c r="U3291">
        <f t="shared" si="272"/>
        <v>2017</v>
      </c>
      <c r="V3291">
        <f t="shared" si="277"/>
        <v>1</v>
      </c>
    </row>
    <row r="3292" spans="1:22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73"/>
        <v>121</v>
      </c>
      <c r="P3292">
        <f t="shared" si="274"/>
        <v>33.666699999999999</v>
      </c>
      <c r="Q3292" s="12" t="s">
        <v>8315</v>
      </c>
      <c r="R3292" t="s">
        <v>8316</v>
      </c>
      <c r="S3292" s="10">
        <f t="shared" si="275"/>
        <v>42775.51494212963</v>
      </c>
      <c r="T3292" s="9">
        <f t="shared" si="276"/>
        <v>42805.51494212963</v>
      </c>
      <c r="U3292">
        <f t="shared" si="272"/>
        <v>2017</v>
      </c>
      <c r="V3292">
        <f t="shared" si="277"/>
        <v>2</v>
      </c>
    </row>
    <row r="3293" spans="1:22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73"/>
        <v>114</v>
      </c>
      <c r="P3293">
        <f t="shared" si="274"/>
        <v>40.714300000000001</v>
      </c>
      <c r="Q3293" s="12" t="s">
        <v>8315</v>
      </c>
      <c r="R3293" t="s">
        <v>8316</v>
      </c>
      <c r="S3293" s="10">
        <f t="shared" si="275"/>
        <v>42232.702546296292</v>
      </c>
      <c r="T3293" s="9">
        <f t="shared" si="276"/>
        <v>42264.165972222225</v>
      </c>
      <c r="U3293">
        <f t="shared" si="272"/>
        <v>2015</v>
      </c>
      <c r="V3293">
        <f t="shared" si="277"/>
        <v>8</v>
      </c>
    </row>
    <row r="3294" spans="1:22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73"/>
        <v>286</v>
      </c>
      <c r="P3294">
        <f t="shared" si="274"/>
        <v>19.2667</v>
      </c>
      <c r="Q3294" s="12" t="s">
        <v>8315</v>
      </c>
      <c r="R3294" t="s">
        <v>8316</v>
      </c>
      <c r="S3294" s="10">
        <f t="shared" si="275"/>
        <v>42282.770231481481</v>
      </c>
      <c r="T3294" s="9">
        <f t="shared" si="276"/>
        <v>42342.811898148153</v>
      </c>
      <c r="U3294">
        <f t="shared" si="272"/>
        <v>2015</v>
      </c>
      <c r="V3294">
        <f t="shared" si="277"/>
        <v>10</v>
      </c>
    </row>
    <row r="3295" spans="1:22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73"/>
        <v>170</v>
      </c>
      <c r="P3295">
        <f t="shared" si="274"/>
        <v>84.285700000000006</v>
      </c>
      <c r="Q3295" s="12" t="s">
        <v>8315</v>
      </c>
      <c r="R3295" t="s">
        <v>8316</v>
      </c>
      <c r="S3295" s="10">
        <f t="shared" si="275"/>
        <v>42768.425370370373</v>
      </c>
      <c r="T3295" s="9">
        <f t="shared" si="276"/>
        <v>42798.425370370373</v>
      </c>
      <c r="U3295">
        <f t="shared" si="272"/>
        <v>2017</v>
      </c>
      <c r="V3295">
        <f t="shared" si="277"/>
        <v>2</v>
      </c>
    </row>
    <row r="3296" spans="1:22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73"/>
        <v>118</v>
      </c>
      <c r="P3296">
        <f t="shared" si="274"/>
        <v>29.583300000000001</v>
      </c>
      <c r="Q3296" s="12" t="s">
        <v>8315</v>
      </c>
      <c r="R3296" t="s">
        <v>8316</v>
      </c>
      <c r="S3296" s="10">
        <f t="shared" si="275"/>
        <v>42141.541134259256</v>
      </c>
      <c r="T3296" s="9">
        <f t="shared" si="276"/>
        <v>42171.541134259256</v>
      </c>
      <c r="U3296">
        <f t="shared" si="272"/>
        <v>2015</v>
      </c>
      <c r="V3296">
        <f t="shared" si="277"/>
        <v>5</v>
      </c>
    </row>
    <row r="3297" spans="1:22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73"/>
        <v>103</v>
      </c>
      <c r="P3297">
        <f t="shared" si="274"/>
        <v>26.667000000000002</v>
      </c>
      <c r="Q3297" s="12" t="s">
        <v>8315</v>
      </c>
      <c r="R3297" t="s">
        <v>8316</v>
      </c>
      <c r="S3297" s="10">
        <f t="shared" si="275"/>
        <v>42609.442465277782</v>
      </c>
      <c r="T3297" s="9">
        <f t="shared" si="276"/>
        <v>42639.442465277782</v>
      </c>
      <c r="U3297">
        <f t="shared" si="272"/>
        <v>2016</v>
      </c>
      <c r="V3297">
        <f t="shared" si="277"/>
        <v>8</v>
      </c>
    </row>
    <row r="3298" spans="1:22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73"/>
        <v>144</v>
      </c>
      <c r="P3298">
        <f t="shared" si="274"/>
        <v>45.978700000000003</v>
      </c>
      <c r="Q3298" s="12" t="s">
        <v>8315</v>
      </c>
      <c r="R3298" t="s">
        <v>8316</v>
      </c>
      <c r="S3298" s="10">
        <f t="shared" si="275"/>
        <v>42309.756620370375</v>
      </c>
      <c r="T3298" s="9">
        <f t="shared" si="276"/>
        <v>42330.916666666672</v>
      </c>
      <c r="U3298">
        <f t="shared" si="272"/>
        <v>2015</v>
      </c>
      <c r="V3298">
        <f t="shared" si="277"/>
        <v>11</v>
      </c>
    </row>
    <row r="3299" spans="1:22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73"/>
        <v>100</v>
      </c>
      <c r="P3299">
        <f t="shared" si="274"/>
        <v>125.0909</v>
      </c>
      <c r="Q3299" s="12" t="s">
        <v>8315</v>
      </c>
      <c r="R3299" t="s">
        <v>8316</v>
      </c>
      <c r="S3299" s="10">
        <f t="shared" si="275"/>
        <v>42193.771481481483</v>
      </c>
      <c r="T3299" s="9">
        <f t="shared" si="276"/>
        <v>42212.957638888889</v>
      </c>
      <c r="U3299">
        <f t="shared" si="272"/>
        <v>2015</v>
      </c>
      <c r="V3299">
        <f t="shared" si="277"/>
        <v>7</v>
      </c>
    </row>
    <row r="3300" spans="1:22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73"/>
        <v>102</v>
      </c>
      <c r="P3300">
        <f t="shared" si="274"/>
        <v>141.29169999999999</v>
      </c>
      <c r="Q3300" s="12" t="s">
        <v>8315</v>
      </c>
      <c r="R3300" t="s">
        <v>8316</v>
      </c>
      <c r="S3300" s="10">
        <f t="shared" si="275"/>
        <v>42239.957962962959</v>
      </c>
      <c r="T3300" s="9">
        <f t="shared" si="276"/>
        <v>42260</v>
      </c>
      <c r="U3300">
        <f t="shared" si="272"/>
        <v>2015</v>
      </c>
      <c r="V3300">
        <f t="shared" si="277"/>
        <v>8</v>
      </c>
    </row>
    <row r="3301" spans="1:22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73"/>
        <v>116</v>
      </c>
      <c r="P3301">
        <f t="shared" si="274"/>
        <v>55.333300000000001</v>
      </c>
      <c r="Q3301" s="12" t="s">
        <v>8315</v>
      </c>
      <c r="R3301" t="s">
        <v>8316</v>
      </c>
      <c r="S3301" s="10">
        <f t="shared" si="275"/>
        <v>42261.917395833334</v>
      </c>
      <c r="T3301" s="9">
        <f t="shared" si="276"/>
        <v>42291.917395833334</v>
      </c>
      <c r="U3301">
        <f t="shared" si="272"/>
        <v>2015</v>
      </c>
      <c r="V3301">
        <f t="shared" si="277"/>
        <v>9</v>
      </c>
    </row>
    <row r="3302" spans="1:22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73"/>
        <v>136</v>
      </c>
      <c r="P3302">
        <f t="shared" si="274"/>
        <v>46.420499999999997</v>
      </c>
      <c r="Q3302" s="12" t="s">
        <v>8315</v>
      </c>
      <c r="R3302" t="s">
        <v>8316</v>
      </c>
      <c r="S3302" s="10">
        <f t="shared" si="275"/>
        <v>42102.743773148148</v>
      </c>
      <c r="T3302" s="9">
        <f t="shared" si="276"/>
        <v>42123.743773148148</v>
      </c>
      <c r="U3302">
        <f t="shared" si="272"/>
        <v>2015</v>
      </c>
      <c r="V3302">
        <f t="shared" si="277"/>
        <v>4</v>
      </c>
    </row>
    <row r="3303" spans="1:22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73"/>
        <v>133</v>
      </c>
      <c r="P3303">
        <f t="shared" si="274"/>
        <v>57.2</v>
      </c>
      <c r="Q3303" s="12" t="s">
        <v>8315</v>
      </c>
      <c r="R3303" t="s">
        <v>8316</v>
      </c>
      <c r="S3303" s="10">
        <f t="shared" si="275"/>
        <v>42538.73583333334</v>
      </c>
      <c r="T3303" s="9">
        <f t="shared" si="276"/>
        <v>42583.290972222225</v>
      </c>
      <c r="U3303">
        <f t="shared" si="272"/>
        <v>2016</v>
      </c>
      <c r="V3303">
        <f t="shared" si="277"/>
        <v>6</v>
      </c>
    </row>
    <row r="3304" spans="1:22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73"/>
        <v>103</v>
      </c>
      <c r="P3304">
        <f t="shared" si="274"/>
        <v>173.7</v>
      </c>
      <c r="Q3304" s="12" t="s">
        <v>8315</v>
      </c>
      <c r="R3304" t="s">
        <v>8316</v>
      </c>
      <c r="S3304" s="10">
        <f t="shared" si="275"/>
        <v>42681.35157407407</v>
      </c>
      <c r="T3304" s="9">
        <f t="shared" si="276"/>
        <v>42711.35157407407</v>
      </c>
      <c r="U3304">
        <f t="shared" si="272"/>
        <v>2016</v>
      </c>
      <c r="V3304">
        <f t="shared" si="277"/>
        <v>11</v>
      </c>
    </row>
    <row r="3305" spans="1:22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73"/>
        <v>116</v>
      </c>
      <c r="P3305">
        <f t="shared" si="274"/>
        <v>59.6</v>
      </c>
      <c r="Q3305" s="12" t="s">
        <v>8315</v>
      </c>
      <c r="R3305" t="s">
        <v>8316</v>
      </c>
      <c r="S3305" s="10">
        <f t="shared" si="275"/>
        <v>42056.65143518518</v>
      </c>
      <c r="T3305" s="9">
        <f t="shared" si="276"/>
        <v>42091.609768518523</v>
      </c>
      <c r="U3305">
        <f t="shared" si="272"/>
        <v>2015</v>
      </c>
      <c r="V3305">
        <f t="shared" si="277"/>
        <v>2</v>
      </c>
    </row>
    <row r="3306" spans="1:22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73"/>
        <v>105</v>
      </c>
      <c r="P3306">
        <f t="shared" si="274"/>
        <v>89.585700000000003</v>
      </c>
      <c r="Q3306" s="12" t="s">
        <v>8315</v>
      </c>
      <c r="R3306" t="s">
        <v>8316</v>
      </c>
      <c r="S3306" s="10">
        <f t="shared" si="275"/>
        <v>42696.624444444446</v>
      </c>
      <c r="T3306" s="9">
        <f t="shared" si="276"/>
        <v>42726.624444444446</v>
      </c>
      <c r="U3306">
        <f t="shared" si="272"/>
        <v>2016</v>
      </c>
      <c r="V3306">
        <f t="shared" si="277"/>
        <v>11</v>
      </c>
    </row>
    <row r="3307" spans="1:22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73"/>
        <v>102</v>
      </c>
      <c r="P3307">
        <f t="shared" si="274"/>
        <v>204.05</v>
      </c>
      <c r="Q3307" s="12" t="s">
        <v>8315</v>
      </c>
      <c r="R3307" t="s">
        <v>8316</v>
      </c>
      <c r="S3307" s="10">
        <f t="shared" si="275"/>
        <v>42186.855879629627</v>
      </c>
      <c r="T3307" s="9">
        <f t="shared" si="276"/>
        <v>42216.855879629627</v>
      </c>
      <c r="U3307">
        <f t="shared" si="272"/>
        <v>2015</v>
      </c>
      <c r="V3307">
        <f t="shared" si="277"/>
        <v>7</v>
      </c>
    </row>
    <row r="3308" spans="1:22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73"/>
        <v>175</v>
      </c>
      <c r="P3308">
        <f t="shared" si="274"/>
        <v>48.703699999999998</v>
      </c>
      <c r="Q3308" s="12" t="s">
        <v>8315</v>
      </c>
      <c r="R3308" t="s">
        <v>8316</v>
      </c>
      <c r="S3308" s="10">
        <f t="shared" si="275"/>
        <v>42493.219236111108</v>
      </c>
      <c r="T3308" s="9">
        <f t="shared" si="276"/>
        <v>42531.125</v>
      </c>
      <c r="U3308">
        <f t="shared" si="272"/>
        <v>2016</v>
      </c>
      <c r="V3308">
        <f t="shared" si="277"/>
        <v>5</v>
      </c>
    </row>
    <row r="3309" spans="1:22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73"/>
        <v>107</v>
      </c>
      <c r="P3309">
        <f t="shared" si="274"/>
        <v>53.34</v>
      </c>
      <c r="Q3309" s="12" t="s">
        <v>8315</v>
      </c>
      <c r="R3309" t="s">
        <v>8316</v>
      </c>
      <c r="S3309" s="10">
        <f t="shared" si="275"/>
        <v>42475.057164351849</v>
      </c>
      <c r="T3309" s="9">
        <f t="shared" si="276"/>
        <v>42505.057164351849</v>
      </c>
      <c r="U3309">
        <f t="shared" ref="U3309:U3372" si="278">YEAR(S3309)</f>
        <v>2016</v>
      </c>
      <c r="V3309">
        <f t="shared" si="277"/>
        <v>4</v>
      </c>
    </row>
    <row r="3310" spans="1:22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73"/>
        <v>122</v>
      </c>
      <c r="P3310">
        <f t="shared" si="274"/>
        <v>75.087699999999998</v>
      </c>
      <c r="Q3310" s="12" t="s">
        <v>8315</v>
      </c>
      <c r="R3310" t="s">
        <v>8316</v>
      </c>
      <c r="S3310" s="10">
        <f t="shared" si="275"/>
        <v>42452.876909722225</v>
      </c>
      <c r="T3310" s="9">
        <f t="shared" si="276"/>
        <v>42473.876909722225</v>
      </c>
      <c r="U3310">
        <f t="shared" si="278"/>
        <v>2016</v>
      </c>
      <c r="V3310">
        <f t="shared" si="277"/>
        <v>3</v>
      </c>
    </row>
    <row r="3311" spans="1:22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73"/>
        <v>159</v>
      </c>
      <c r="P3311">
        <f t="shared" si="274"/>
        <v>18</v>
      </c>
      <c r="Q3311" s="12" t="s">
        <v>8315</v>
      </c>
      <c r="R3311" t="s">
        <v>8316</v>
      </c>
      <c r="S3311" s="10">
        <f t="shared" si="275"/>
        <v>42628.650208333333</v>
      </c>
      <c r="T3311" s="9">
        <f t="shared" si="276"/>
        <v>42659.650208333333</v>
      </c>
      <c r="U3311">
        <f t="shared" si="278"/>
        <v>2016</v>
      </c>
      <c r="V3311">
        <f t="shared" si="277"/>
        <v>9</v>
      </c>
    </row>
    <row r="3312" spans="1:22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73"/>
        <v>100</v>
      </c>
      <c r="P3312">
        <f t="shared" si="274"/>
        <v>209.83869999999999</v>
      </c>
      <c r="Q3312" s="12" t="s">
        <v>8315</v>
      </c>
      <c r="R3312" t="s">
        <v>8316</v>
      </c>
      <c r="S3312" s="10">
        <f t="shared" si="275"/>
        <v>42253.928530092591</v>
      </c>
      <c r="T3312" s="9">
        <f t="shared" si="276"/>
        <v>42283.928530092591</v>
      </c>
      <c r="U3312">
        <f t="shared" si="278"/>
        <v>2015</v>
      </c>
      <c r="V3312">
        <f t="shared" si="277"/>
        <v>9</v>
      </c>
    </row>
    <row r="3313" spans="1:22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73"/>
        <v>110</v>
      </c>
      <c r="P3313">
        <f t="shared" si="274"/>
        <v>61.022199999999998</v>
      </c>
      <c r="Q3313" s="12" t="s">
        <v>8315</v>
      </c>
      <c r="R3313" t="s">
        <v>8316</v>
      </c>
      <c r="S3313" s="10">
        <f t="shared" si="275"/>
        <v>42264.29178240741</v>
      </c>
      <c r="T3313" s="9">
        <f t="shared" si="276"/>
        <v>42294.29178240741</v>
      </c>
      <c r="U3313">
        <f t="shared" si="278"/>
        <v>2015</v>
      </c>
      <c r="V3313">
        <f t="shared" si="277"/>
        <v>9</v>
      </c>
    </row>
    <row r="3314" spans="1:22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73"/>
        <v>100</v>
      </c>
      <c r="P3314">
        <f t="shared" si="274"/>
        <v>61</v>
      </c>
      <c r="Q3314" s="12" t="s">
        <v>8315</v>
      </c>
      <c r="R3314" t="s">
        <v>8316</v>
      </c>
      <c r="S3314" s="10">
        <f t="shared" si="275"/>
        <v>42664.809560185182</v>
      </c>
      <c r="T3314" s="9">
        <f t="shared" si="276"/>
        <v>42685.916666666672</v>
      </c>
      <c r="U3314">
        <f t="shared" si="278"/>
        <v>2016</v>
      </c>
      <c r="V3314">
        <f t="shared" si="277"/>
        <v>10</v>
      </c>
    </row>
    <row r="3315" spans="1:22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73"/>
        <v>116</v>
      </c>
      <c r="P3315">
        <f t="shared" si="274"/>
        <v>80.034499999999994</v>
      </c>
      <c r="Q3315" s="12" t="s">
        <v>8315</v>
      </c>
      <c r="R3315" t="s">
        <v>8316</v>
      </c>
      <c r="S3315" s="10">
        <f t="shared" si="275"/>
        <v>42382.244409722218</v>
      </c>
      <c r="T3315" s="9">
        <f t="shared" si="276"/>
        <v>42396.041666666672</v>
      </c>
      <c r="U3315">
        <f t="shared" si="278"/>
        <v>2016</v>
      </c>
      <c r="V3315">
        <f t="shared" si="277"/>
        <v>1</v>
      </c>
    </row>
    <row r="3316" spans="1:22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73"/>
        <v>211</v>
      </c>
      <c r="P3316">
        <f t="shared" si="274"/>
        <v>29.068999999999999</v>
      </c>
      <c r="Q3316" s="12" t="s">
        <v>8315</v>
      </c>
      <c r="R3316" t="s">
        <v>8316</v>
      </c>
      <c r="S3316" s="10">
        <f t="shared" si="275"/>
        <v>42105.267488425925</v>
      </c>
      <c r="T3316" s="9">
        <f t="shared" si="276"/>
        <v>42132.836805555555</v>
      </c>
      <c r="U3316">
        <f t="shared" si="278"/>
        <v>2015</v>
      </c>
      <c r="V3316">
        <f t="shared" si="277"/>
        <v>4</v>
      </c>
    </row>
    <row r="3317" spans="1:22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73"/>
        <v>110</v>
      </c>
      <c r="P3317">
        <f t="shared" si="274"/>
        <v>49.438200000000002</v>
      </c>
      <c r="Q3317" s="12" t="s">
        <v>8315</v>
      </c>
      <c r="R3317" t="s">
        <v>8316</v>
      </c>
      <c r="S3317" s="10">
        <f t="shared" si="275"/>
        <v>42466.303715277783</v>
      </c>
      <c r="T3317" s="9">
        <f t="shared" si="276"/>
        <v>42496.303715277783</v>
      </c>
      <c r="U3317">
        <f t="shared" si="278"/>
        <v>2016</v>
      </c>
      <c r="V3317">
        <f t="shared" si="277"/>
        <v>4</v>
      </c>
    </row>
    <row r="3318" spans="1:22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73"/>
        <v>100</v>
      </c>
      <c r="P3318">
        <f t="shared" si="274"/>
        <v>93.977400000000003</v>
      </c>
      <c r="Q3318" s="12" t="s">
        <v>8315</v>
      </c>
      <c r="R3318" t="s">
        <v>8316</v>
      </c>
      <c r="S3318" s="10">
        <f t="shared" si="275"/>
        <v>41826.871238425927</v>
      </c>
      <c r="T3318" s="9">
        <f t="shared" si="276"/>
        <v>41859.57916666667</v>
      </c>
      <c r="U3318">
        <f t="shared" si="278"/>
        <v>2014</v>
      </c>
      <c r="V3318">
        <f t="shared" si="277"/>
        <v>7</v>
      </c>
    </row>
    <row r="3319" spans="1:22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73"/>
        <v>106</v>
      </c>
      <c r="P3319">
        <f t="shared" si="274"/>
        <v>61.944400000000002</v>
      </c>
      <c r="Q3319" s="12" t="s">
        <v>8315</v>
      </c>
      <c r="R3319" t="s">
        <v>8316</v>
      </c>
      <c r="S3319" s="10">
        <f t="shared" si="275"/>
        <v>42499.039629629624</v>
      </c>
      <c r="T3319" s="9">
        <f t="shared" si="276"/>
        <v>42529.039629629624</v>
      </c>
      <c r="U3319">
        <f t="shared" si="278"/>
        <v>2016</v>
      </c>
      <c r="V3319">
        <f t="shared" si="277"/>
        <v>5</v>
      </c>
    </row>
    <row r="3320" spans="1:22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73"/>
        <v>126</v>
      </c>
      <c r="P3320">
        <f t="shared" si="274"/>
        <v>78.5</v>
      </c>
      <c r="Q3320" s="12" t="s">
        <v>8315</v>
      </c>
      <c r="R3320" t="s">
        <v>8316</v>
      </c>
      <c r="S3320" s="10">
        <f t="shared" si="275"/>
        <v>42431.302002314813</v>
      </c>
      <c r="T3320" s="9">
        <f t="shared" si="276"/>
        <v>42471.104166666672</v>
      </c>
      <c r="U3320">
        <f t="shared" si="278"/>
        <v>2016</v>
      </c>
      <c r="V3320">
        <f t="shared" si="277"/>
        <v>3</v>
      </c>
    </row>
    <row r="3321" spans="1:22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73"/>
        <v>108</v>
      </c>
      <c r="P3321">
        <f t="shared" si="274"/>
        <v>33.75</v>
      </c>
      <c r="Q3321" s="12" t="s">
        <v>8315</v>
      </c>
      <c r="R3321" t="s">
        <v>8316</v>
      </c>
      <c r="S3321" s="10">
        <f t="shared" si="275"/>
        <v>41990.585486111115</v>
      </c>
      <c r="T3321" s="9">
        <f t="shared" si="276"/>
        <v>42035.585486111115</v>
      </c>
      <c r="U3321">
        <f t="shared" si="278"/>
        <v>2014</v>
      </c>
      <c r="V3321">
        <f t="shared" si="277"/>
        <v>12</v>
      </c>
    </row>
    <row r="3322" spans="1:22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73"/>
        <v>101</v>
      </c>
      <c r="P3322">
        <f t="shared" si="274"/>
        <v>66.447400000000002</v>
      </c>
      <c r="Q3322" s="12" t="s">
        <v>8315</v>
      </c>
      <c r="R3322" t="s">
        <v>8316</v>
      </c>
      <c r="S3322" s="10">
        <f t="shared" si="275"/>
        <v>42513.045798611114</v>
      </c>
      <c r="T3322" s="9">
        <f t="shared" si="276"/>
        <v>42543.045798611114</v>
      </c>
      <c r="U3322">
        <f t="shared" si="278"/>
        <v>2016</v>
      </c>
      <c r="V3322">
        <f t="shared" si="277"/>
        <v>5</v>
      </c>
    </row>
    <row r="3323" spans="1:22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73"/>
        <v>107</v>
      </c>
      <c r="P3323">
        <f t="shared" si="274"/>
        <v>35.799999999999997</v>
      </c>
      <c r="Q3323" s="12" t="s">
        <v>8315</v>
      </c>
      <c r="R3323" t="s">
        <v>8316</v>
      </c>
      <c r="S3323" s="10">
        <f t="shared" si="275"/>
        <v>41914.100289351853</v>
      </c>
      <c r="T3323" s="9">
        <f t="shared" si="276"/>
        <v>41928.165972222225</v>
      </c>
      <c r="U3323">
        <f t="shared" si="278"/>
        <v>2014</v>
      </c>
      <c r="V3323">
        <f t="shared" si="277"/>
        <v>10</v>
      </c>
    </row>
    <row r="3324" spans="1:22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73"/>
        <v>102</v>
      </c>
      <c r="P3324">
        <f t="shared" si="274"/>
        <v>145.65219999999999</v>
      </c>
      <c r="Q3324" s="12" t="s">
        <v>8315</v>
      </c>
      <c r="R3324" t="s">
        <v>8316</v>
      </c>
      <c r="S3324" s="10">
        <f t="shared" si="275"/>
        <v>42521.010370370372</v>
      </c>
      <c r="T3324" s="9">
        <f t="shared" si="276"/>
        <v>42543.163194444445</v>
      </c>
      <c r="U3324">
        <f t="shared" si="278"/>
        <v>2016</v>
      </c>
      <c r="V3324">
        <f t="shared" si="277"/>
        <v>5</v>
      </c>
    </row>
    <row r="3325" spans="1:22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73"/>
        <v>126</v>
      </c>
      <c r="P3325">
        <f t="shared" si="274"/>
        <v>25.693899999999999</v>
      </c>
      <c r="Q3325" s="12" t="s">
        <v>8315</v>
      </c>
      <c r="R3325" t="s">
        <v>8316</v>
      </c>
      <c r="S3325" s="10">
        <f t="shared" si="275"/>
        <v>42608.36583333333</v>
      </c>
      <c r="T3325" s="9">
        <f t="shared" si="276"/>
        <v>42638.36583333333</v>
      </c>
      <c r="U3325">
        <f t="shared" si="278"/>
        <v>2016</v>
      </c>
      <c r="V3325">
        <f t="shared" si="277"/>
        <v>8</v>
      </c>
    </row>
    <row r="3326" spans="1:22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73"/>
        <v>102</v>
      </c>
      <c r="P3326">
        <f t="shared" si="274"/>
        <v>152.5</v>
      </c>
      <c r="Q3326" s="12" t="s">
        <v>8315</v>
      </c>
      <c r="R3326" t="s">
        <v>8316</v>
      </c>
      <c r="S3326" s="10">
        <f t="shared" si="275"/>
        <v>42512.58321759259</v>
      </c>
      <c r="T3326" s="9">
        <f t="shared" si="276"/>
        <v>42526.58321759259</v>
      </c>
      <c r="U3326">
        <f t="shared" si="278"/>
        <v>2016</v>
      </c>
      <c r="V3326">
        <f t="shared" si="277"/>
        <v>5</v>
      </c>
    </row>
    <row r="3327" spans="1:22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73"/>
        <v>113</v>
      </c>
      <c r="P3327">
        <f t="shared" si="274"/>
        <v>30</v>
      </c>
      <c r="Q3327" s="12" t="s">
        <v>8315</v>
      </c>
      <c r="R3327" t="s">
        <v>8316</v>
      </c>
      <c r="S3327" s="10">
        <f t="shared" si="275"/>
        <v>42064.785613425927</v>
      </c>
      <c r="T3327" s="9">
        <f t="shared" si="276"/>
        <v>42099.743946759263</v>
      </c>
      <c r="U3327">
        <f t="shared" si="278"/>
        <v>2015</v>
      </c>
      <c r="V3327">
        <f t="shared" si="277"/>
        <v>3</v>
      </c>
    </row>
    <row r="3328" spans="1:22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73"/>
        <v>101</v>
      </c>
      <c r="P3328">
        <f t="shared" si="274"/>
        <v>142.2807</v>
      </c>
      <c r="Q3328" s="12" t="s">
        <v>8315</v>
      </c>
      <c r="R3328" t="s">
        <v>8316</v>
      </c>
      <c r="S3328" s="10">
        <f t="shared" si="275"/>
        <v>42041.714178240742</v>
      </c>
      <c r="T3328" s="9">
        <f t="shared" si="276"/>
        <v>42071.67251157407</v>
      </c>
      <c r="U3328">
        <f t="shared" si="278"/>
        <v>2015</v>
      </c>
      <c r="V3328">
        <f t="shared" si="277"/>
        <v>2</v>
      </c>
    </row>
    <row r="3329" spans="1:22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73"/>
        <v>101</v>
      </c>
      <c r="P3329">
        <f t="shared" si="274"/>
        <v>24.545500000000001</v>
      </c>
      <c r="Q3329" s="12" t="s">
        <v>8315</v>
      </c>
      <c r="R3329" t="s">
        <v>8316</v>
      </c>
      <c r="S3329" s="10">
        <f t="shared" si="275"/>
        <v>42468.374606481477</v>
      </c>
      <c r="T3329" s="9">
        <f t="shared" si="276"/>
        <v>42498.374606481477</v>
      </c>
      <c r="U3329">
        <f t="shared" si="278"/>
        <v>2016</v>
      </c>
      <c r="V3329">
        <f t="shared" si="277"/>
        <v>4</v>
      </c>
    </row>
    <row r="3330" spans="1:22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73"/>
        <v>146</v>
      </c>
      <c r="P3330">
        <f t="shared" si="274"/>
        <v>292.77780000000001</v>
      </c>
      <c r="Q3330" s="12" t="s">
        <v>8315</v>
      </c>
      <c r="R3330" t="s">
        <v>8316</v>
      </c>
      <c r="S3330" s="10">
        <f t="shared" si="275"/>
        <v>41822.57503472222</v>
      </c>
      <c r="T3330" s="9">
        <f t="shared" si="276"/>
        <v>41825.041666666664</v>
      </c>
      <c r="U3330">
        <f t="shared" si="278"/>
        <v>2014</v>
      </c>
      <c r="V3330">
        <f t="shared" si="277"/>
        <v>7</v>
      </c>
    </row>
    <row r="3331" spans="1:22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79">ROUND(E3331/D3331*100,0)</f>
        <v>117</v>
      </c>
      <c r="P3331">
        <f t="shared" ref="P3331:P3394" si="280">IFERROR(ROUND(E3331/L3331,4),"no backers")</f>
        <v>44.923099999999998</v>
      </c>
      <c r="Q3331" s="12" t="s">
        <v>8315</v>
      </c>
      <c r="R3331" t="s">
        <v>8316</v>
      </c>
      <c r="S3331" s="10">
        <f t="shared" ref="S3331:S3394" si="281">(((J3331/60)/60)/24)+DATE(1970,1,1)</f>
        <v>41837.323009259257</v>
      </c>
      <c r="T3331" s="9">
        <f t="shared" ref="T3331:T3394" si="282">(((I3331/60)/60)/24)+DATE(1970,1,1)</f>
        <v>41847.958333333336</v>
      </c>
      <c r="U3331">
        <f t="shared" si="278"/>
        <v>2014</v>
      </c>
      <c r="V3331">
        <f t="shared" si="277"/>
        <v>7</v>
      </c>
    </row>
    <row r="3332" spans="1:22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79"/>
        <v>106</v>
      </c>
      <c r="P3332">
        <f t="shared" si="280"/>
        <v>23.101400000000002</v>
      </c>
      <c r="Q3332" s="12" t="s">
        <v>8315</v>
      </c>
      <c r="R3332" t="s">
        <v>8316</v>
      </c>
      <c r="S3332" s="10">
        <f t="shared" si="281"/>
        <v>42065.887361111112</v>
      </c>
      <c r="T3332" s="9">
        <f t="shared" si="282"/>
        <v>42095.845694444448</v>
      </c>
      <c r="U3332">
        <f t="shared" si="278"/>
        <v>2015</v>
      </c>
      <c r="V3332">
        <f t="shared" si="277"/>
        <v>3</v>
      </c>
    </row>
    <row r="3333" spans="1:22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79"/>
        <v>105</v>
      </c>
      <c r="P3333">
        <f t="shared" si="280"/>
        <v>80.400000000000006</v>
      </c>
      <c r="Q3333" s="12" t="s">
        <v>8315</v>
      </c>
      <c r="R3333" t="s">
        <v>8316</v>
      </c>
      <c r="S3333" s="10">
        <f t="shared" si="281"/>
        <v>42248.697754629626</v>
      </c>
      <c r="T3333" s="9">
        <f t="shared" si="282"/>
        <v>42283.697754629626</v>
      </c>
      <c r="U3333">
        <f t="shared" si="278"/>
        <v>2015</v>
      </c>
      <c r="V3333">
        <f t="shared" si="277"/>
        <v>9</v>
      </c>
    </row>
    <row r="3334" spans="1:22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79"/>
        <v>100</v>
      </c>
      <c r="P3334">
        <f t="shared" si="280"/>
        <v>72.289199999999994</v>
      </c>
      <c r="Q3334" s="12" t="s">
        <v>8315</v>
      </c>
      <c r="R3334" t="s">
        <v>8316</v>
      </c>
      <c r="S3334" s="10">
        <f t="shared" si="281"/>
        <v>41809.860300925924</v>
      </c>
      <c r="T3334" s="9">
        <f t="shared" si="282"/>
        <v>41839.860300925924</v>
      </c>
      <c r="U3334">
        <f t="shared" si="278"/>
        <v>2014</v>
      </c>
      <c r="V3334">
        <f t="shared" si="277"/>
        <v>6</v>
      </c>
    </row>
    <row r="3335" spans="1:22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79"/>
        <v>105</v>
      </c>
      <c r="P3335">
        <f t="shared" si="280"/>
        <v>32.972999999999999</v>
      </c>
      <c r="Q3335" s="12" t="s">
        <v>8315</v>
      </c>
      <c r="R3335" t="s">
        <v>8316</v>
      </c>
      <c r="S3335" s="10">
        <f t="shared" si="281"/>
        <v>42148.676851851851</v>
      </c>
      <c r="T3335" s="9">
        <f t="shared" si="282"/>
        <v>42170.676851851851</v>
      </c>
      <c r="U3335">
        <f t="shared" si="278"/>
        <v>2015</v>
      </c>
      <c r="V3335">
        <f t="shared" si="277"/>
        <v>5</v>
      </c>
    </row>
    <row r="3336" spans="1:22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79"/>
        <v>139</v>
      </c>
      <c r="P3336">
        <f t="shared" si="280"/>
        <v>116.65219999999999</v>
      </c>
      <c r="Q3336" s="12" t="s">
        <v>8315</v>
      </c>
      <c r="R3336" t="s">
        <v>8316</v>
      </c>
      <c r="S3336" s="10">
        <f t="shared" si="281"/>
        <v>42185.521087962959</v>
      </c>
      <c r="T3336" s="9">
        <f t="shared" si="282"/>
        <v>42215.521087962959</v>
      </c>
      <c r="U3336">
        <f t="shared" si="278"/>
        <v>2015</v>
      </c>
      <c r="V3336">
        <f t="shared" si="277"/>
        <v>6</v>
      </c>
    </row>
    <row r="3337" spans="1:22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79"/>
        <v>100</v>
      </c>
      <c r="P3337">
        <f t="shared" si="280"/>
        <v>79.619</v>
      </c>
      <c r="Q3337" s="12" t="s">
        <v>8315</v>
      </c>
      <c r="R3337" t="s">
        <v>8316</v>
      </c>
      <c r="S3337" s="10">
        <f t="shared" si="281"/>
        <v>41827.674143518518</v>
      </c>
      <c r="T3337" s="9">
        <f t="shared" si="282"/>
        <v>41854.958333333336</v>
      </c>
      <c r="U3337">
        <f t="shared" si="278"/>
        <v>2014</v>
      </c>
      <c r="V3337">
        <f t="shared" si="277"/>
        <v>7</v>
      </c>
    </row>
    <row r="3338" spans="1:22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79"/>
        <v>100</v>
      </c>
      <c r="P3338">
        <f t="shared" si="280"/>
        <v>27.777799999999999</v>
      </c>
      <c r="Q3338" s="12" t="s">
        <v>8315</v>
      </c>
      <c r="R3338" t="s">
        <v>8316</v>
      </c>
      <c r="S3338" s="10">
        <f t="shared" si="281"/>
        <v>42437.398680555561</v>
      </c>
      <c r="T3338" s="9">
        <f t="shared" si="282"/>
        <v>42465.35701388889</v>
      </c>
      <c r="U3338">
        <f t="shared" si="278"/>
        <v>2016</v>
      </c>
      <c r="V3338">
        <f t="shared" ref="V3338:V3401" si="283">MONTH(S3338)</f>
        <v>3</v>
      </c>
    </row>
    <row r="3339" spans="1:22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79"/>
        <v>110</v>
      </c>
      <c r="P3339">
        <f t="shared" si="280"/>
        <v>81.029399999999995</v>
      </c>
      <c r="Q3339" s="12" t="s">
        <v>8315</v>
      </c>
      <c r="R3339" t="s">
        <v>8316</v>
      </c>
      <c r="S3339" s="10">
        <f t="shared" si="281"/>
        <v>41901.282025462962</v>
      </c>
      <c r="T3339" s="9">
        <f t="shared" si="282"/>
        <v>41922.875</v>
      </c>
      <c r="U3339">
        <f t="shared" si="278"/>
        <v>2014</v>
      </c>
      <c r="V3339">
        <f t="shared" si="283"/>
        <v>9</v>
      </c>
    </row>
    <row r="3340" spans="1:22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79"/>
        <v>102</v>
      </c>
      <c r="P3340">
        <f t="shared" si="280"/>
        <v>136.84819999999999</v>
      </c>
      <c r="Q3340" s="12" t="s">
        <v>8315</v>
      </c>
      <c r="R3340" t="s">
        <v>8316</v>
      </c>
      <c r="S3340" s="10">
        <f t="shared" si="281"/>
        <v>42769.574999999997</v>
      </c>
      <c r="T3340" s="9">
        <f t="shared" si="282"/>
        <v>42790.574999999997</v>
      </c>
      <c r="U3340">
        <f t="shared" si="278"/>
        <v>2017</v>
      </c>
      <c r="V3340">
        <f t="shared" si="283"/>
        <v>2</v>
      </c>
    </row>
    <row r="3341" spans="1:22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79"/>
        <v>104</v>
      </c>
      <c r="P3341">
        <f t="shared" si="280"/>
        <v>177.61699999999999</v>
      </c>
      <c r="Q3341" s="12" t="s">
        <v>8315</v>
      </c>
      <c r="R3341" t="s">
        <v>8316</v>
      </c>
      <c r="S3341" s="10">
        <f t="shared" si="281"/>
        <v>42549.665717592594</v>
      </c>
      <c r="T3341" s="9">
        <f t="shared" si="282"/>
        <v>42579.665717592594</v>
      </c>
      <c r="U3341">
        <f t="shared" si="278"/>
        <v>2016</v>
      </c>
      <c r="V3341">
        <f t="shared" si="283"/>
        <v>6</v>
      </c>
    </row>
    <row r="3342" spans="1:22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79"/>
        <v>138</v>
      </c>
      <c r="P3342">
        <f t="shared" si="280"/>
        <v>109.0789</v>
      </c>
      <c r="Q3342" s="12" t="s">
        <v>8315</v>
      </c>
      <c r="R3342" t="s">
        <v>8316</v>
      </c>
      <c r="S3342" s="10">
        <f t="shared" si="281"/>
        <v>42685.974004629628</v>
      </c>
      <c r="T3342" s="9">
        <f t="shared" si="282"/>
        <v>42710.974004629628</v>
      </c>
      <c r="U3342">
        <f t="shared" si="278"/>
        <v>2016</v>
      </c>
      <c r="V3342">
        <f t="shared" si="283"/>
        <v>11</v>
      </c>
    </row>
    <row r="3343" spans="1:22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79"/>
        <v>100</v>
      </c>
      <c r="P3343">
        <f t="shared" si="280"/>
        <v>119.6429</v>
      </c>
      <c r="Q3343" s="12" t="s">
        <v>8315</v>
      </c>
      <c r="R3343" t="s">
        <v>8316</v>
      </c>
      <c r="S3343" s="10">
        <f t="shared" si="281"/>
        <v>42510.798854166671</v>
      </c>
      <c r="T3343" s="9">
        <f t="shared" si="282"/>
        <v>42533.708333333328</v>
      </c>
      <c r="U3343">
        <f t="shared" si="278"/>
        <v>2016</v>
      </c>
      <c r="V3343">
        <f t="shared" si="283"/>
        <v>5</v>
      </c>
    </row>
    <row r="3344" spans="1:22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79"/>
        <v>102</v>
      </c>
      <c r="P3344">
        <f t="shared" si="280"/>
        <v>78.205100000000002</v>
      </c>
      <c r="Q3344" s="12" t="s">
        <v>8315</v>
      </c>
      <c r="R3344" t="s">
        <v>8316</v>
      </c>
      <c r="S3344" s="10">
        <f t="shared" si="281"/>
        <v>42062.296412037031</v>
      </c>
      <c r="T3344" s="9">
        <f t="shared" si="282"/>
        <v>42095.207638888889</v>
      </c>
      <c r="U3344">
        <f t="shared" si="278"/>
        <v>2015</v>
      </c>
      <c r="V3344">
        <f t="shared" si="283"/>
        <v>2</v>
      </c>
    </row>
    <row r="3345" spans="1:22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79"/>
        <v>171</v>
      </c>
      <c r="P3345">
        <f t="shared" si="280"/>
        <v>52.173900000000003</v>
      </c>
      <c r="Q3345" s="12" t="s">
        <v>8315</v>
      </c>
      <c r="R3345" t="s">
        <v>8316</v>
      </c>
      <c r="S3345" s="10">
        <f t="shared" si="281"/>
        <v>42452.916481481487</v>
      </c>
      <c r="T3345" s="9">
        <f t="shared" si="282"/>
        <v>42473.554166666669</v>
      </c>
      <c r="U3345">
        <f t="shared" si="278"/>
        <v>2016</v>
      </c>
      <c r="V3345">
        <f t="shared" si="283"/>
        <v>3</v>
      </c>
    </row>
    <row r="3346" spans="1:22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79"/>
        <v>101</v>
      </c>
      <c r="P3346">
        <f t="shared" si="280"/>
        <v>114.125</v>
      </c>
      <c r="Q3346" s="12" t="s">
        <v>8315</v>
      </c>
      <c r="R3346" t="s">
        <v>8316</v>
      </c>
      <c r="S3346" s="10">
        <f t="shared" si="281"/>
        <v>41851.200150462959</v>
      </c>
      <c r="T3346" s="9">
        <f t="shared" si="282"/>
        <v>41881.200150462959</v>
      </c>
      <c r="U3346">
        <f t="shared" si="278"/>
        <v>2014</v>
      </c>
      <c r="V3346">
        <f t="shared" si="283"/>
        <v>7</v>
      </c>
    </row>
    <row r="3347" spans="1:22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79"/>
        <v>130</v>
      </c>
      <c r="P3347">
        <f t="shared" si="280"/>
        <v>50</v>
      </c>
      <c r="Q3347" s="12" t="s">
        <v>8315</v>
      </c>
      <c r="R3347" t="s">
        <v>8316</v>
      </c>
      <c r="S3347" s="10">
        <f t="shared" si="281"/>
        <v>42053.106111111112</v>
      </c>
      <c r="T3347" s="9">
        <f t="shared" si="282"/>
        <v>42112.025694444441</v>
      </c>
      <c r="U3347">
        <f t="shared" si="278"/>
        <v>2015</v>
      </c>
      <c r="V3347">
        <f t="shared" si="283"/>
        <v>2</v>
      </c>
    </row>
    <row r="3348" spans="1:22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79"/>
        <v>110</v>
      </c>
      <c r="P3348">
        <f t="shared" si="280"/>
        <v>91.666700000000006</v>
      </c>
      <c r="Q3348" s="12" t="s">
        <v>8315</v>
      </c>
      <c r="R3348" t="s">
        <v>8316</v>
      </c>
      <c r="S3348" s="10">
        <f t="shared" si="281"/>
        <v>42054.024421296301</v>
      </c>
      <c r="T3348" s="9">
        <f t="shared" si="282"/>
        <v>42061.024421296301</v>
      </c>
      <c r="U3348">
        <f t="shared" si="278"/>
        <v>2015</v>
      </c>
      <c r="V3348">
        <f t="shared" si="283"/>
        <v>2</v>
      </c>
    </row>
    <row r="3349" spans="1:22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79"/>
        <v>119</v>
      </c>
      <c r="P3349">
        <f t="shared" si="280"/>
        <v>108.5909</v>
      </c>
      <c r="Q3349" s="12" t="s">
        <v>8315</v>
      </c>
      <c r="R3349" t="s">
        <v>8316</v>
      </c>
      <c r="S3349" s="10">
        <f t="shared" si="281"/>
        <v>42484.551550925928</v>
      </c>
      <c r="T3349" s="9">
        <f t="shared" si="282"/>
        <v>42498.875</v>
      </c>
      <c r="U3349">
        <f t="shared" si="278"/>
        <v>2016</v>
      </c>
      <c r="V3349">
        <f t="shared" si="283"/>
        <v>4</v>
      </c>
    </row>
    <row r="3350" spans="1:22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79"/>
        <v>100</v>
      </c>
      <c r="P3350">
        <f t="shared" si="280"/>
        <v>69.822800000000001</v>
      </c>
      <c r="Q3350" s="12" t="s">
        <v>8315</v>
      </c>
      <c r="R3350" t="s">
        <v>8316</v>
      </c>
      <c r="S3350" s="10">
        <f t="shared" si="281"/>
        <v>42466.558796296296</v>
      </c>
      <c r="T3350" s="9">
        <f t="shared" si="282"/>
        <v>42490.165972222225</v>
      </c>
      <c r="U3350">
        <f t="shared" si="278"/>
        <v>2016</v>
      </c>
      <c r="V3350">
        <f t="shared" si="283"/>
        <v>4</v>
      </c>
    </row>
    <row r="3351" spans="1:22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79"/>
        <v>153</v>
      </c>
      <c r="P3351">
        <f t="shared" si="280"/>
        <v>109.5714</v>
      </c>
      <c r="Q3351" s="12" t="s">
        <v>8315</v>
      </c>
      <c r="R3351" t="s">
        <v>8316</v>
      </c>
      <c r="S3351" s="10">
        <f t="shared" si="281"/>
        <v>42513.110787037032</v>
      </c>
      <c r="T3351" s="9">
        <f t="shared" si="282"/>
        <v>42534.708333333328</v>
      </c>
      <c r="U3351">
        <f t="shared" si="278"/>
        <v>2016</v>
      </c>
      <c r="V3351">
        <f t="shared" si="283"/>
        <v>5</v>
      </c>
    </row>
    <row r="3352" spans="1:22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79"/>
        <v>104</v>
      </c>
      <c r="P3352">
        <f t="shared" si="280"/>
        <v>71.666700000000006</v>
      </c>
      <c r="Q3352" s="12" t="s">
        <v>8315</v>
      </c>
      <c r="R3352" t="s">
        <v>8316</v>
      </c>
      <c r="S3352" s="10">
        <f t="shared" si="281"/>
        <v>42302.701516203699</v>
      </c>
      <c r="T3352" s="9">
        <f t="shared" si="282"/>
        <v>42337.958333333328</v>
      </c>
      <c r="U3352">
        <f t="shared" si="278"/>
        <v>2015</v>
      </c>
      <c r="V3352">
        <f t="shared" si="283"/>
        <v>10</v>
      </c>
    </row>
    <row r="3353" spans="1:22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79"/>
        <v>101</v>
      </c>
      <c r="P3353">
        <f t="shared" si="280"/>
        <v>93.611099999999993</v>
      </c>
      <c r="Q3353" s="12" t="s">
        <v>8315</v>
      </c>
      <c r="R3353" t="s">
        <v>8316</v>
      </c>
      <c r="S3353" s="10">
        <f t="shared" si="281"/>
        <v>41806.395428240743</v>
      </c>
      <c r="T3353" s="9">
        <f t="shared" si="282"/>
        <v>41843.458333333336</v>
      </c>
      <c r="U3353">
        <f t="shared" si="278"/>
        <v>2014</v>
      </c>
      <c r="V3353">
        <f t="shared" si="283"/>
        <v>6</v>
      </c>
    </row>
    <row r="3354" spans="1:22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79"/>
        <v>108</v>
      </c>
      <c r="P3354">
        <f t="shared" si="280"/>
        <v>76.8</v>
      </c>
      <c r="Q3354" s="12" t="s">
        <v>8315</v>
      </c>
      <c r="R3354" t="s">
        <v>8316</v>
      </c>
      <c r="S3354" s="10">
        <f t="shared" si="281"/>
        <v>42495.992800925931</v>
      </c>
      <c r="T3354" s="9">
        <f t="shared" si="282"/>
        <v>42552.958333333328</v>
      </c>
      <c r="U3354">
        <f t="shared" si="278"/>
        <v>2016</v>
      </c>
      <c r="V3354">
        <f t="shared" si="283"/>
        <v>5</v>
      </c>
    </row>
    <row r="3355" spans="1:22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79"/>
        <v>315</v>
      </c>
      <c r="P3355">
        <f t="shared" si="280"/>
        <v>35.795499999999997</v>
      </c>
      <c r="Q3355" s="12" t="s">
        <v>8315</v>
      </c>
      <c r="R3355" t="s">
        <v>8316</v>
      </c>
      <c r="S3355" s="10">
        <f t="shared" si="281"/>
        <v>42479.432291666672</v>
      </c>
      <c r="T3355" s="9">
        <f t="shared" si="282"/>
        <v>42492.958333333328</v>
      </c>
      <c r="U3355">
        <f t="shared" si="278"/>
        <v>2016</v>
      </c>
      <c r="V3355">
        <f t="shared" si="283"/>
        <v>4</v>
      </c>
    </row>
    <row r="3356" spans="1:22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79"/>
        <v>102</v>
      </c>
      <c r="P3356">
        <f t="shared" si="280"/>
        <v>55.6</v>
      </c>
      <c r="Q3356" s="12" t="s">
        <v>8315</v>
      </c>
      <c r="R3356" t="s">
        <v>8316</v>
      </c>
      <c r="S3356" s="10">
        <f t="shared" si="281"/>
        <v>42270.7269212963</v>
      </c>
      <c r="T3356" s="9">
        <f t="shared" si="282"/>
        <v>42306.167361111111</v>
      </c>
      <c r="U3356">
        <f t="shared" si="278"/>
        <v>2015</v>
      </c>
      <c r="V3356">
        <f t="shared" si="283"/>
        <v>9</v>
      </c>
    </row>
    <row r="3357" spans="1:22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79"/>
        <v>126</v>
      </c>
      <c r="P3357">
        <f t="shared" si="280"/>
        <v>147.33330000000001</v>
      </c>
      <c r="Q3357" s="12" t="s">
        <v>8315</v>
      </c>
      <c r="R3357" t="s">
        <v>8316</v>
      </c>
      <c r="S3357" s="10">
        <f t="shared" si="281"/>
        <v>42489.619525462964</v>
      </c>
      <c r="T3357" s="9">
        <f t="shared" si="282"/>
        <v>42500.470138888893</v>
      </c>
      <c r="U3357">
        <f t="shared" si="278"/>
        <v>2016</v>
      </c>
      <c r="V3357">
        <f t="shared" si="283"/>
        <v>4</v>
      </c>
    </row>
    <row r="3358" spans="1:22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79"/>
        <v>101</v>
      </c>
      <c r="P3358">
        <f t="shared" si="280"/>
        <v>56.333300000000001</v>
      </c>
      <c r="Q3358" s="12" t="s">
        <v>8315</v>
      </c>
      <c r="R3358" t="s">
        <v>8316</v>
      </c>
      <c r="S3358" s="10">
        <f t="shared" si="281"/>
        <v>42536.815648148149</v>
      </c>
      <c r="T3358" s="9">
        <f t="shared" si="282"/>
        <v>42566.815648148149</v>
      </c>
      <c r="U3358">
        <f t="shared" si="278"/>
        <v>2016</v>
      </c>
      <c r="V3358">
        <f t="shared" si="283"/>
        <v>6</v>
      </c>
    </row>
    <row r="3359" spans="1:22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79"/>
        <v>101</v>
      </c>
      <c r="P3359">
        <f t="shared" si="280"/>
        <v>96.1905</v>
      </c>
      <c r="Q3359" s="12" t="s">
        <v>8315</v>
      </c>
      <c r="R3359" t="s">
        <v>8316</v>
      </c>
      <c r="S3359" s="10">
        <f t="shared" si="281"/>
        <v>41822.417939814812</v>
      </c>
      <c r="T3359" s="9">
        <f t="shared" si="282"/>
        <v>41852.417939814812</v>
      </c>
      <c r="U3359">
        <f t="shared" si="278"/>
        <v>2014</v>
      </c>
      <c r="V3359">
        <f t="shared" si="283"/>
        <v>7</v>
      </c>
    </row>
    <row r="3360" spans="1:22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79"/>
        <v>103</v>
      </c>
      <c r="P3360">
        <f t="shared" si="280"/>
        <v>63.574100000000001</v>
      </c>
      <c r="Q3360" s="12" t="s">
        <v>8315</v>
      </c>
      <c r="R3360" t="s">
        <v>8316</v>
      </c>
      <c r="S3360" s="10">
        <f t="shared" si="281"/>
        <v>41932.311099537037</v>
      </c>
      <c r="T3360" s="9">
        <f t="shared" si="282"/>
        <v>41962.352766203709</v>
      </c>
      <c r="U3360">
        <f t="shared" si="278"/>
        <v>2014</v>
      </c>
      <c r="V3360">
        <f t="shared" si="283"/>
        <v>10</v>
      </c>
    </row>
    <row r="3361" spans="1:22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79"/>
        <v>106</v>
      </c>
      <c r="P3361">
        <f t="shared" si="280"/>
        <v>184.7826</v>
      </c>
      <c r="Q3361" s="12" t="s">
        <v>8315</v>
      </c>
      <c r="R3361" t="s">
        <v>8316</v>
      </c>
      <c r="S3361" s="10">
        <f t="shared" si="281"/>
        <v>42746.057106481487</v>
      </c>
      <c r="T3361" s="9">
        <f t="shared" si="282"/>
        <v>42791.057106481487</v>
      </c>
      <c r="U3361">
        <f t="shared" si="278"/>
        <v>2017</v>
      </c>
      <c r="V3361">
        <f t="shared" si="283"/>
        <v>1</v>
      </c>
    </row>
    <row r="3362" spans="1:22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79"/>
        <v>101</v>
      </c>
      <c r="P3362">
        <f t="shared" si="280"/>
        <v>126.7222</v>
      </c>
      <c r="Q3362" s="12" t="s">
        <v>8315</v>
      </c>
      <c r="R3362" t="s">
        <v>8316</v>
      </c>
      <c r="S3362" s="10">
        <f t="shared" si="281"/>
        <v>42697.082673611112</v>
      </c>
      <c r="T3362" s="9">
        <f t="shared" si="282"/>
        <v>42718.665972222225</v>
      </c>
      <c r="U3362">
        <f t="shared" si="278"/>
        <v>2016</v>
      </c>
      <c r="V3362">
        <f t="shared" si="283"/>
        <v>11</v>
      </c>
    </row>
    <row r="3363" spans="1:22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79"/>
        <v>113</v>
      </c>
      <c r="P3363">
        <f t="shared" si="280"/>
        <v>83.426500000000004</v>
      </c>
      <c r="Q3363" s="12" t="s">
        <v>8315</v>
      </c>
      <c r="R3363" t="s">
        <v>8316</v>
      </c>
      <c r="S3363" s="10">
        <f t="shared" si="281"/>
        <v>41866.025347222225</v>
      </c>
      <c r="T3363" s="9">
        <f t="shared" si="282"/>
        <v>41883.665972222225</v>
      </c>
      <c r="U3363">
        <f t="shared" si="278"/>
        <v>2014</v>
      </c>
      <c r="V3363">
        <f t="shared" si="283"/>
        <v>8</v>
      </c>
    </row>
    <row r="3364" spans="1:22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79"/>
        <v>218</v>
      </c>
      <c r="P3364">
        <f t="shared" si="280"/>
        <v>54.5</v>
      </c>
      <c r="Q3364" s="12" t="s">
        <v>8315</v>
      </c>
      <c r="R3364" t="s">
        <v>8316</v>
      </c>
      <c r="S3364" s="10">
        <f t="shared" si="281"/>
        <v>42056.091631944444</v>
      </c>
      <c r="T3364" s="9">
        <f t="shared" si="282"/>
        <v>42070.204861111109</v>
      </c>
      <c r="U3364">
        <f t="shared" si="278"/>
        <v>2015</v>
      </c>
      <c r="V3364">
        <f t="shared" si="283"/>
        <v>2</v>
      </c>
    </row>
    <row r="3365" spans="1:22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79"/>
        <v>101</v>
      </c>
      <c r="P3365">
        <f t="shared" si="280"/>
        <v>302.30770000000001</v>
      </c>
      <c r="Q3365" s="12" t="s">
        <v>8315</v>
      </c>
      <c r="R3365" t="s">
        <v>8316</v>
      </c>
      <c r="S3365" s="10">
        <f t="shared" si="281"/>
        <v>41851.771354166667</v>
      </c>
      <c r="T3365" s="9">
        <f t="shared" si="282"/>
        <v>41870.666666666664</v>
      </c>
      <c r="U3365">
        <f t="shared" si="278"/>
        <v>2014</v>
      </c>
      <c r="V3365">
        <f t="shared" si="283"/>
        <v>7</v>
      </c>
    </row>
    <row r="3366" spans="1:22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79"/>
        <v>106</v>
      </c>
      <c r="P3366">
        <f t="shared" si="280"/>
        <v>44.1389</v>
      </c>
      <c r="Q3366" s="12" t="s">
        <v>8315</v>
      </c>
      <c r="R3366" t="s">
        <v>8316</v>
      </c>
      <c r="S3366" s="10">
        <f t="shared" si="281"/>
        <v>42422.977418981478</v>
      </c>
      <c r="T3366" s="9">
        <f t="shared" si="282"/>
        <v>42444.875</v>
      </c>
      <c r="U3366">
        <f t="shared" si="278"/>
        <v>2016</v>
      </c>
      <c r="V3366">
        <f t="shared" si="283"/>
        <v>2</v>
      </c>
    </row>
    <row r="3367" spans="1:22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79"/>
        <v>104</v>
      </c>
      <c r="P3367">
        <f t="shared" si="280"/>
        <v>866.66669999999999</v>
      </c>
      <c r="Q3367" s="12" t="s">
        <v>8315</v>
      </c>
      <c r="R3367" t="s">
        <v>8316</v>
      </c>
      <c r="S3367" s="10">
        <f t="shared" si="281"/>
        <v>42321.101759259262</v>
      </c>
      <c r="T3367" s="9">
        <f t="shared" si="282"/>
        <v>42351.101759259262</v>
      </c>
      <c r="U3367">
        <f t="shared" si="278"/>
        <v>2015</v>
      </c>
      <c r="V3367">
        <f t="shared" si="283"/>
        <v>11</v>
      </c>
    </row>
    <row r="3368" spans="1:22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79"/>
        <v>221</v>
      </c>
      <c r="P3368">
        <f t="shared" si="280"/>
        <v>61.3889</v>
      </c>
      <c r="Q3368" s="12" t="s">
        <v>8315</v>
      </c>
      <c r="R3368" t="s">
        <v>8316</v>
      </c>
      <c r="S3368" s="10">
        <f t="shared" si="281"/>
        <v>42107.067557870367</v>
      </c>
      <c r="T3368" s="9">
        <f t="shared" si="282"/>
        <v>42137.067557870367</v>
      </c>
      <c r="U3368">
        <f t="shared" si="278"/>
        <v>2015</v>
      </c>
      <c r="V3368">
        <f t="shared" si="283"/>
        <v>4</v>
      </c>
    </row>
    <row r="3369" spans="1:22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79"/>
        <v>119</v>
      </c>
      <c r="P3369">
        <f t="shared" si="280"/>
        <v>29.666699999999999</v>
      </c>
      <c r="Q3369" s="12" t="s">
        <v>8315</v>
      </c>
      <c r="R3369" t="s">
        <v>8316</v>
      </c>
      <c r="S3369" s="10">
        <f t="shared" si="281"/>
        <v>42192.933958333335</v>
      </c>
      <c r="T3369" s="9">
        <f t="shared" si="282"/>
        <v>42217.933958333335</v>
      </c>
      <c r="U3369">
        <f t="shared" si="278"/>
        <v>2015</v>
      </c>
      <c r="V3369">
        <f t="shared" si="283"/>
        <v>7</v>
      </c>
    </row>
    <row r="3370" spans="1:22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79"/>
        <v>105</v>
      </c>
      <c r="P3370">
        <f t="shared" si="280"/>
        <v>45.478299999999997</v>
      </c>
      <c r="Q3370" s="12" t="s">
        <v>8315</v>
      </c>
      <c r="R3370" t="s">
        <v>8316</v>
      </c>
      <c r="S3370" s="10">
        <f t="shared" si="281"/>
        <v>41969.199756944443</v>
      </c>
      <c r="T3370" s="9">
        <f t="shared" si="282"/>
        <v>42005.208333333328</v>
      </c>
      <c r="U3370">
        <f t="shared" si="278"/>
        <v>2014</v>
      </c>
      <c r="V3370">
        <f t="shared" si="283"/>
        <v>11</v>
      </c>
    </row>
    <row r="3371" spans="1:22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79"/>
        <v>104</v>
      </c>
      <c r="P3371">
        <f t="shared" si="280"/>
        <v>96.203699999999998</v>
      </c>
      <c r="Q3371" s="12" t="s">
        <v>8315</v>
      </c>
      <c r="R3371" t="s">
        <v>8316</v>
      </c>
      <c r="S3371" s="10">
        <f t="shared" si="281"/>
        <v>42690.041435185187</v>
      </c>
      <c r="T3371" s="9">
        <f t="shared" si="282"/>
        <v>42750.041435185187</v>
      </c>
      <c r="U3371">
        <f t="shared" si="278"/>
        <v>2016</v>
      </c>
      <c r="V3371">
        <f t="shared" si="283"/>
        <v>11</v>
      </c>
    </row>
    <row r="3372" spans="1:22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79"/>
        <v>118</v>
      </c>
      <c r="P3372">
        <f t="shared" si="280"/>
        <v>67.923100000000005</v>
      </c>
      <c r="Q3372" s="12" t="s">
        <v>8315</v>
      </c>
      <c r="R3372" t="s">
        <v>8316</v>
      </c>
      <c r="S3372" s="10">
        <f t="shared" si="281"/>
        <v>42690.334317129629</v>
      </c>
      <c r="T3372" s="9">
        <f t="shared" si="282"/>
        <v>42721.333333333328</v>
      </c>
      <c r="U3372">
        <f t="shared" si="278"/>
        <v>2016</v>
      </c>
      <c r="V3372">
        <f t="shared" si="283"/>
        <v>11</v>
      </c>
    </row>
    <row r="3373" spans="1:22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79"/>
        <v>139</v>
      </c>
      <c r="P3373">
        <f t="shared" si="280"/>
        <v>30.777799999999999</v>
      </c>
      <c r="Q3373" s="12" t="s">
        <v>8315</v>
      </c>
      <c r="R3373" t="s">
        <v>8316</v>
      </c>
      <c r="S3373" s="10">
        <f t="shared" si="281"/>
        <v>42312.874594907407</v>
      </c>
      <c r="T3373" s="9">
        <f t="shared" si="282"/>
        <v>42340.874594907407</v>
      </c>
      <c r="U3373">
        <f t="shared" ref="U3373:U3436" si="284">YEAR(S3373)</f>
        <v>2015</v>
      </c>
      <c r="V3373">
        <f t="shared" si="283"/>
        <v>11</v>
      </c>
    </row>
    <row r="3374" spans="1:22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79"/>
        <v>104</v>
      </c>
      <c r="P3374">
        <f t="shared" si="280"/>
        <v>38.333300000000001</v>
      </c>
      <c r="Q3374" s="12" t="s">
        <v>8315</v>
      </c>
      <c r="R3374" t="s">
        <v>8316</v>
      </c>
      <c r="S3374" s="10">
        <f t="shared" si="281"/>
        <v>41855.548101851848</v>
      </c>
      <c r="T3374" s="9">
        <f t="shared" si="282"/>
        <v>41876.207638888889</v>
      </c>
      <c r="U3374">
        <f t="shared" si="284"/>
        <v>2014</v>
      </c>
      <c r="V3374">
        <f t="shared" si="283"/>
        <v>8</v>
      </c>
    </row>
    <row r="3375" spans="1:22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79"/>
        <v>100</v>
      </c>
      <c r="P3375">
        <f t="shared" si="280"/>
        <v>66.833299999999994</v>
      </c>
      <c r="Q3375" s="12" t="s">
        <v>8315</v>
      </c>
      <c r="R3375" t="s">
        <v>8316</v>
      </c>
      <c r="S3375" s="10">
        <f t="shared" si="281"/>
        <v>42179.854629629626</v>
      </c>
      <c r="T3375" s="9">
        <f t="shared" si="282"/>
        <v>42203.666666666672</v>
      </c>
      <c r="U3375">
        <f t="shared" si="284"/>
        <v>2015</v>
      </c>
      <c r="V3375">
        <f t="shared" si="283"/>
        <v>6</v>
      </c>
    </row>
    <row r="3376" spans="1:22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79"/>
        <v>107</v>
      </c>
      <c r="P3376">
        <f t="shared" si="280"/>
        <v>71.730800000000002</v>
      </c>
      <c r="Q3376" s="12" t="s">
        <v>8315</v>
      </c>
      <c r="R3376" t="s">
        <v>8316</v>
      </c>
      <c r="S3376" s="10">
        <f t="shared" si="281"/>
        <v>42275.731666666667</v>
      </c>
      <c r="T3376" s="9">
        <f t="shared" si="282"/>
        <v>42305.731666666667</v>
      </c>
      <c r="U3376">
        <f t="shared" si="284"/>
        <v>2015</v>
      </c>
      <c r="V3376">
        <f t="shared" si="283"/>
        <v>9</v>
      </c>
    </row>
    <row r="3377" spans="1:22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79"/>
        <v>100</v>
      </c>
      <c r="P3377">
        <f t="shared" si="280"/>
        <v>176.47059999999999</v>
      </c>
      <c r="Q3377" s="12" t="s">
        <v>8315</v>
      </c>
      <c r="R3377" t="s">
        <v>8316</v>
      </c>
      <c r="S3377" s="10">
        <f t="shared" si="281"/>
        <v>41765.610798611109</v>
      </c>
      <c r="T3377" s="9">
        <f t="shared" si="282"/>
        <v>41777.610798611109</v>
      </c>
      <c r="U3377">
        <f t="shared" si="284"/>
        <v>2014</v>
      </c>
      <c r="V3377">
        <f t="shared" si="283"/>
        <v>5</v>
      </c>
    </row>
    <row r="3378" spans="1:22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79"/>
        <v>100</v>
      </c>
      <c r="P3378">
        <f t="shared" si="280"/>
        <v>421.1053</v>
      </c>
      <c r="Q3378" s="12" t="s">
        <v>8315</v>
      </c>
      <c r="R3378" t="s">
        <v>8316</v>
      </c>
      <c r="S3378" s="10">
        <f t="shared" si="281"/>
        <v>42059.701319444444</v>
      </c>
      <c r="T3378" s="9">
        <f t="shared" si="282"/>
        <v>42119.659652777773</v>
      </c>
      <c r="U3378">
        <f t="shared" si="284"/>
        <v>2015</v>
      </c>
      <c r="V3378">
        <f t="shared" si="283"/>
        <v>2</v>
      </c>
    </row>
    <row r="3379" spans="1:22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79"/>
        <v>101</v>
      </c>
      <c r="P3379">
        <f t="shared" si="280"/>
        <v>104.98699999999999</v>
      </c>
      <c r="Q3379" s="12" t="s">
        <v>8315</v>
      </c>
      <c r="R3379" t="s">
        <v>8316</v>
      </c>
      <c r="S3379" s="10">
        <f t="shared" si="281"/>
        <v>42053.732627314821</v>
      </c>
      <c r="T3379" s="9">
        <f t="shared" si="282"/>
        <v>42083.705555555556</v>
      </c>
      <c r="U3379">
        <f t="shared" si="284"/>
        <v>2015</v>
      </c>
      <c r="V3379">
        <f t="shared" si="283"/>
        <v>2</v>
      </c>
    </row>
    <row r="3380" spans="1:22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79"/>
        <v>108</v>
      </c>
      <c r="P3380">
        <f t="shared" si="280"/>
        <v>28.1905</v>
      </c>
      <c r="Q3380" s="12" t="s">
        <v>8315</v>
      </c>
      <c r="R3380" t="s">
        <v>8316</v>
      </c>
      <c r="S3380" s="10">
        <f t="shared" si="281"/>
        <v>41858.355393518519</v>
      </c>
      <c r="T3380" s="9">
        <f t="shared" si="282"/>
        <v>41882.547222222223</v>
      </c>
      <c r="U3380">
        <f t="shared" si="284"/>
        <v>2014</v>
      </c>
      <c r="V3380">
        <f t="shared" si="283"/>
        <v>8</v>
      </c>
    </row>
    <row r="3381" spans="1:22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79"/>
        <v>104</v>
      </c>
      <c r="P3381">
        <f t="shared" si="280"/>
        <v>54.552599999999998</v>
      </c>
      <c r="Q3381" s="12" t="s">
        <v>8315</v>
      </c>
      <c r="R3381" t="s">
        <v>8316</v>
      </c>
      <c r="S3381" s="10">
        <f t="shared" si="281"/>
        <v>42225.513888888891</v>
      </c>
      <c r="T3381" s="9">
        <f t="shared" si="282"/>
        <v>42242.958333333328</v>
      </c>
      <c r="U3381">
        <f t="shared" si="284"/>
        <v>2015</v>
      </c>
      <c r="V3381">
        <f t="shared" si="283"/>
        <v>8</v>
      </c>
    </row>
    <row r="3382" spans="1:22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79"/>
        <v>104</v>
      </c>
      <c r="P3382">
        <f t="shared" si="280"/>
        <v>111.8929</v>
      </c>
      <c r="Q3382" s="12" t="s">
        <v>8315</v>
      </c>
      <c r="R3382" t="s">
        <v>8316</v>
      </c>
      <c r="S3382" s="10">
        <f t="shared" si="281"/>
        <v>41937.95344907407</v>
      </c>
      <c r="T3382" s="9">
        <f t="shared" si="282"/>
        <v>41972.995115740734</v>
      </c>
      <c r="U3382">
        <f t="shared" si="284"/>
        <v>2014</v>
      </c>
      <c r="V3382">
        <f t="shared" si="283"/>
        <v>10</v>
      </c>
    </row>
    <row r="3383" spans="1:22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79"/>
        <v>102</v>
      </c>
      <c r="P3383">
        <f t="shared" si="280"/>
        <v>85.208299999999994</v>
      </c>
      <c r="Q3383" s="12" t="s">
        <v>8315</v>
      </c>
      <c r="R3383" t="s">
        <v>8316</v>
      </c>
      <c r="S3383" s="10">
        <f t="shared" si="281"/>
        <v>42044.184988425928</v>
      </c>
      <c r="T3383" s="9">
        <f t="shared" si="282"/>
        <v>42074.143321759257</v>
      </c>
      <c r="U3383">
        <f t="shared" si="284"/>
        <v>2015</v>
      </c>
      <c r="V3383">
        <f t="shared" si="283"/>
        <v>2</v>
      </c>
    </row>
    <row r="3384" spans="1:22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79"/>
        <v>101</v>
      </c>
      <c r="P3384">
        <f t="shared" si="280"/>
        <v>76.652199999999993</v>
      </c>
      <c r="Q3384" s="12" t="s">
        <v>8315</v>
      </c>
      <c r="R3384" t="s">
        <v>8316</v>
      </c>
      <c r="S3384" s="10">
        <f t="shared" si="281"/>
        <v>42559.431203703702</v>
      </c>
      <c r="T3384" s="9">
        <f t="shared" si="282"/>
        <v>42583.957638888889</v>
      </c>
      <c r="U3384">
        <f t="shared" si="284"/>
        <v>2016</v>
      </c>
      <c r="V3384">
        <f t="shared" si="283"/>
        <v>7</v>
      </c>
    </row>
    <row r="3385" spans="1:22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79"/>
        <v>112</v>
      </c>
      <c r="P3385">
        <f t="shared" si="280"/>
        <v>65.166700000000006</v>
      </c>
      <c r="Q3385" s="12" t="s">
        <v>8315</v>
      </c>
      <c r="R3385" t="s">
        <v>8316</v>
      </c>
      <c r="S3385" s="10">
        <f t="shared" si="281"/>
        <v>42524.782638888893</v>
      </c>
      <c r="T3385" s="9">
        <f t="shared" si="282"/>
        <v>42544.782638888893</v>
      </c>
      <c r="U3385">
        <f t="shared" si="284"/>
        <v>2016</v>
      </c>
      <c r="V3385">
        <f t="shared" si="283"/>
        <v>6</v>
      </c>
    </row>
    <row r="3386" spans="1:22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79"/>
        <v>100</v>
      </c>
      <c r="P3386">
        <f t="shared" si="280"/>
        <v>93.760300000000001</v>
      </c>
      <c r="Q3386" s="12" t="s">
        <v>8315</v>
      </c>
      <c r="R3386" t="s">
        <v>8316</v>
      </c>
      <c r="S3386" s="10">
        <f t="shared" si="281"/>
        <v>42292.087592592594</v>
      </c>
      <c r="T3386" s="9">
        <f t="shared" si="282"/>
        <v>42329.125</v>
      </c>
      <c r="U3386">
        <f t="shared" si="284"/>
        <v>2015</v>
      </c>
      <c r="V3386">
        <f t="shared" si="283"/>
        <v>10</v>
      </c>
    </row>
    <row r="3387" spans="1:22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79"/>
        <v>100</v>
      </c>
      <c r="P3387">
        <f t="shared" si="280"/>
        <v>133.33330000000001</v>
      </c>
      <c r="Q3387" s="12" t="s">
        <v>8315</v>
      </c>
      <c r="R3387" t="s">
        <v>8316</v>
      </c>
      <c r="S3387" s="10">
        <f t="shared" si="281"/>
        <v>41953.8675</v>
      </c>
      <c r="T3387" s="9">
        <f t="shared" si="282"/>
        <v>41983.8675</v>
      </c>
      <c r="U3387">
        <f t="shared" si="284"/>
        <v>2014</v>
      </c>
      <c r="V3387">
        <f t="shared" si="283"/>
        <v>11</v>
      </c>
    </row>
    <row r="3388" spans="1:22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79"/>
        <v>105</v>
      </c>
      <c r="P3388">
        <f t="shared" si="280"/>
        <v>51.219499999999996</v>
      </c>
      <c r="Q3388" s="12" t="s">
        <v>8315</v>
      </c>
      <c r="R3388" t="s">
        <v>8316</v>
      </c>
      <c r="S3388" s="10">
        <f t="shared" si="281"/>
        <v>41946.644745370373</v>
      </c>
      <c r="T3388" s="9">
        <f t="shared" si="282"/>
        <v>41976.644745370373</v>
      </c>
      <c r="U3388">
        <f t="shared" si="284"/>
        <v>2014</v>
      </c>
      <c r="V3388">
        <f t="shared" si="283"/>
        <v>11</v>
      </c>
    </row>
    <row r="3389" spans="1:22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79"/>
        <v>117</v>
      </c>
      <c r="P3389">
        <f t="shared" si="280"/>
        <v>100.17140000000001</v>
      </c>
      <c r="Q3389" s="12" t="s">
        <v>8315</v>
      </c>
      <c r="R3389" t="s">
        <v>8316</v>
      </c>
      <c r="S3389" s="10">
        <f t="shared" si="281"/>
        <v>41947.762592592589</v>
      </c>
      <c r="T3389" s="9">
        <f t="shared" si="282"/>
        <v>41987.762592592597</v>
      </c>
      <c r="U3389">
        <f t="shared" si="284"/>
        <v>2014</v>
      </c>
      <c r="V3389">
        <f t="shared" si="283"/>
        <v>11</v>
      </c>
    </row>
    <row r="3390" spans="1:22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79"/>
        <v>104</v>
      </c>
      <c r="P3390">
        <f t="shared" si="280"/>
        <v>34.6</v>
      </c>
      <c r="Q3390" s="12" t="s">
        <v>8315</v>
      </c>
      <c r="R3390" t="s">
        <v>8316</v>
      </c>
      <c r="S3390" s="10">
        <f t="shared" si="281"/>
        <v>42143.461122685185</v>
      </c>
      <c r="T3390" s="9">
        <f t="shared" si="282"/>
        <v>42173.461122685185</v>
      </c>
      <c r="U3390">
        <f t="shared" si="284"/>
        <v>2015</v>
      </c>
      <c r="V3390">
        <f t="shared" si="283"/>
        <v>5</v>
      </c>
    </row>
    <row r="3391" spans="1:22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79"/>
        <v>115</v>
      </c>
      <c r="P3391">
        <f t="shared" si="280"/>
        <v>184.67740000000001</v>
      </c>
      <c r="Q3391" s="12" t="s">
        <v>8315</v>
      </c>
      <c r="R3391" t="s">
        <v>8316</v>
      </c>
      <c r="S3391" s="10">
        <f t="shared" si="281"/>
        <v>42494.563449074078</v>
      </c>
      <c r="T3391" s="9">
        <f t="shared" si="282"/>
        <v>42524.563449074078</v>
      </c>
      <c r="U3391">
        <f t="shared" si="284"/>
        <v>2016</v>
      </c>
      <c r="V3391">
        <f t="shared" si="283"/>
        <v>5</v>
      </c>
    </row>
    <row r="3392" spans="1:22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79"/>
        <v>102</v>
      </c>
      <c r="P3392">
        <f t="shared" si="280"/>
        <v>69.818200000000004</v>
      </c>
      <c r="Q3392" s="12" t="s">
        <v>8315</v>
      </c>
      <c r="R3392" t="s">
        <v>8316</v>
      </c>
      <c r="S3392" s="10">
        <f t="shared" si="281"/>
        <v>41815.774826388886</v>
      </c>
      <c r="T3392" s="9">
        <f t="shared" si="282"/>
        <v>41830.774826388886</v>
      </c>
      <c r="U3392">
        <f t="shared" si="284"/>
        <v>2014</v>
      </c>
      <c r="V3392">
        <f t="shared" si="283"/>
        <v>6</v>
      </c>
    </row>
    <row r="3393" spans="1:22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79"/>
        <v>223</v>
      </c>
      <c r="P3393">
        <f t="shared" si="280"/>
        <v>61.944400000000002</v>
      </c>
      <c r="Q3393" s="12" t="s">
        <v>8315</v>
      </c>
      <c r="R3393" t="s">
        <v>8316</v>
      </c>
      <c r="S3393" s="10">
        <f t="shared" si="281"/>
        <v>41830.545694444445</v>
      </c>
      <c r="T3393" s="9">
        <f t="shared" si="282"/>
        <v>41859.936111111114</v>
      </c>
      <c r="U3393">
        <f t="shared" si="284"/>
        <v>2014</v>
      </c>
      <c r="V3393">
        <f t="shared" si="283"/>
        <v>7</v>
      </c>
    </row>
    <row r="3394" spans="1:22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79"/>
        <v>100</v>
      </c>
      <c r="P3394">
        <f t="shared" si="280"/>
        <v>41.666699999999999</v>
      </c>
      <c r="Q3394" s="12" t="s">
        <v>8315</v>
      </c>
      <c r="R3394" t="s">
        <v>8316</v>
      </c>
      <c r="S3394" s="10">
        <f t="shared" si="281"/>
        <v>42446.845543981486</v>
      </c>
      <c r="T3394" s="9">
        <f t="shared" si="282"/>
        <v>42496.845543981486</v>
      </c>
      <c r="U3394">
        <f t="shared" si="284"/>
        <v>2016</v>
      </c>
      <c r="V3394">
        <f t="shared" si="283"/>
        <v>3</v>
      </c>
    </row>
    <row r="3395" spans="1:22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85">ROUND(E3395/D3395*100,0)</f>
        <v>106</v>
      </c>
      <c r="P3395">
        <f t="shared" ref="P3395:P3458" si="286">IFERROR(ROUND(E3395/L3395,4),"no backers")</f>
        <v>36.068199999999997</v>
      </c>
      <c r="Q3395" s="12" t="s">
        <v>8315</v>
      </c>
      <c r="R3395" t="s">
        <v>8316</v>
      </c>
      <c r="S3395" s="10">
        <f t="shared" ref="S3395:S3458" si="287">(((J3395/60)/60)/24)+DATE(1970,1,1)</f>
        <v>41923.921643518523</v>
      </c>
      <c r="T3395" s="9">
        <f t="shared" ref="T3395:T3458" si="288">(((I3395/60)/60)/24)+DATE(1970,1,1)</f>
        <v>41949.031944444447</v>
      </c>
      <c r="U3395">
        <f t="shared" si="284"/>
        <v>2014</v>
      </c>
      <c r="V3395">
        <f t="shared" si="283"/>
        <v>10</v>
      </c>
    </row>
    <row r="3396" spans="1:22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85"/>
        <v>142</v>
      </c>
      <c r="P3396">
        <f t="shared" si="286"/>
        <v>29</v>
      </c>
      <c r="Q3396" s="12" t="s">
        <v>8315</v>
      </c>
      <c r="R3396" t="s">
        <v>8316</v>
      </c>
      <c r="S3396" s="10">
        <f t="shared" si="287"/>
        <v>41817.59542824074</v>
      </c>
      <c r="T3396" s="9">
        <f t="shared" si="288"/>
        <v>41847.59542824074</v>
      </c>
      <c r="U3396">
        <f t="shared" si="284"/>
        <v>2014</v>
      </c>
      <c r="V3396">
        <f t="shared" si="283"/>
        <v>6</v>
      </c>
    </row>
    <row r="3397" spans="1:22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85"/>
        <v>184</v>
      </c>
      <c r="P3397">
        <f t="shared" si="286"/>
        <v>24.2105</v>
      </c>
      <c r="Q3397" s="12" t="s">
        <v>8315</v>
      </c>
      <c r="R3397" t="s">
        <v>8316</v>
      </c>
      <c r="S3397" s="10">
        <f t="shared" si="287"/>
        <v>42140.712314814817</v>
      </c>
      <c r="T3397" s="9">
        <f t="shared" si="288"/>
        <v>42154.756944444445</v>
      </c>
      <c r="U3397">
        <f t="shared" si="284"/>
        <v>2015</v>
      </c>
      <c r="V3397">
        <f t="shared" si="283"/>
        <v>5</v>
      </c>
    </row>
    <row r="3398" spans="1:22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85"/>
        <v>104</v>
      </c>
      <c r="P3398">
        <f t="shared" si="286"/>
        <v>55.892899999999997</v>
      </c>
      <c r="Q3398" s="12" t="s">
        <v>8315</v>
      </c>
      <c r="R3398" t="s">
        <v>8316</v>
      </c>
      <c r="S3398" s="10">
        <f t="shared" si="287"/>
        <v>41764.44663194444</v>
      </c>
      <c r="T3398" s="9">
        <f t="shared" si="288"/>
        <v>41791.165972222225</v>
      </c>
      <c r="U3398">
        <f t="shared" si="284"/>
        <v>2014</v>
      </c>
      <c r="V3398">
        <f t="shared" si="283"/>
        <v>5</v>
      </c>
    </row>
    <row r="3399" spans="1:22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85"/>
        <v>112</v>
      </c>
      <c r="P3399">
        <f t="shared" si="286"/>
        <v>11.666700000000001</v>
      </c>
      <c r="Q3399" s="12" t="s">
        <v>8315</v>
      </c>
      <c r="R3399" t="s">
        <v>8316</v>
      </c>
      <c r="S3399" s="10">
        <f t="shared" si="287"/>
        <v>42378.478344907402</v>
      </c>
      <c r="T3399" s="9">
        <f t="shared" si="288"/>
        <v>42418.916666666672</v>
      </c>
      <c r="U3399">
        <f t="shared" si="284"/>
        <v>2016</v>
      </c>
      <c r="V3399">
        <f t="shared" si="283"/>
        <v>1</v>
      </c>
    </row>
    <row r="3400" spans="1:22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85"/>
        <v>111</v>
      </c>
      <c r="P3400">
        <f t="shared" si="286"/>
        <v>68.353800000000007</v>
      </c>
      <c r="Q3400" s="12" t="s">
        <v>8315</v>
      </c>
      <c r="R3400" t="s">
        <v>8316</v>
      </c>
      <c r="S3400" s="10">
        <f t="shared" si="287"/>
        <v>41941.75203703704</v>
      </c>
      <c r="T3400" s="9">
        <f t="shared" si="288"/>
        <v>41964.708333333328</v>
      </c>
      <c r="U3400">
        <f t="shared" si="284"/>
        <v>2014</v>
      </c>
      <c r="V3400">
        <f t="shared" si="283"/>
        <v>10</v>
      </c>
    </row>
    <row r="3401" spans="1:22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85"/>
        <v>104</v>
      </c>
      <c r="P3401">
        <f t="shared" si="286"/>
        <v>27.065200000000001</v>
      </c>
      <c r="Q3401" s="12" t="s">
        <v>8315</v>
      </c>
      <c r="R3401" t="s">
        <v>8316</v>
      </c>
      <c r="S3401" s="10">
        <f t="shared" si="287"/>
        <v>42026.920428240745</v>
      </c>
      <c r="T3401" s="9">
        <f t="shared" si="288"/>
        <v>42056.920428240745</v>
      </c>
      <c r="U3401">
        <f t="shared" si="284"/>
        <v>2015</v>
      </c>
      <c r="V3401">
        <f t="shared" si="283"/>
        <v>1</v>
      </c>
    </row>
    <row r="3402" spans="1:22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85"/>
        <v>100</v>
      </c>
      <c r="P3402">
        <f t="shared" si="286"/>
        <v>118.1294</v>
      </c>
      <c r="Q3402" s="12" t="s">
        <v>8315</v>
      </c>
      <c r="R3402" t="s">
        <v>8316</v>
      </c>
      <c r="S3402" s="10">
        <f t="shared" si="287"/>
        <v>41834.953865740739</v>
      </c>
      <c r="T3402" s="9">
        <f t="shared" si="288"/>
        <v>41879.953865740739</v>
      </c>
      <c r="U3402">
        <f t="shared" si="284"/>
        <v>2014</v>
      </c>
      <c r="V3402">
        <f t="shared" ref="V3402:V3465" si="289">MONTH(S3402)</f>
        <v>7</v>
      </c>
    </row>
    <row r="3403" spans="1:22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85"/>
        <v>102</v>
      </c>
      <c r="P3403">
        <f t="shared" si="286"/>
        <v>44.757599999999996</v>
      </c>
      <c r="Q3403" s="12" t="s">
        <v>8315</v>
      </c>
      <c r="R3403" t="s">
        <v>8316</v>
      </c>
      <c r="S3403" s="10">
        <f t="shared" si="287"/>
        <v>42193.723912037036</v>
      </c>
      <c r="T3403" s="9">
        <f t="shared" si="288"/>
        <v>42223.723912037036</v>
      </c>
      <c r="U3403">
        <f t="shared" si="284"/>
        <v>2015</v>
      </c>
      <c r="V3403">
        <f t="shared" si="289"/>
        <v>7</v>
      </c>
    </row>
    <row r="3404" spans="1:22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85"/>
        <v>110</v>
      </c>
      <c r="P3404">
        <f t="shared" si="286"/>
        <v>99.787899999999993</v>
      </c>
      <c r="Q3404" s="12" t="s">
        <v>8315</v>
      </c>
      <c r="R3404" t="s">
        <v>8316</v>
      </c>
      <c r="S3404" s="10">
        <f t="shared" si="287"/>
        <v>42290.61855324074</v>
      </c>
      <c r="T3404" s="9">
        <f t="shared" si="288"/>
        <v>42320.104861111111</v>
      </c>
      <c r="U3404">
        <f t="shared" si="284"/>
        <v>2015</v>
      </c>
      <c r="V3404">
        <f t="shared" si="289"/>
        <v>10</v>
      </c>
    </row>
    <row r="3405" spans="1:22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85"/>
        <v>100</v>
      </c>
      <c r="P3405">
        <f t="shared" si="286"/>
        <v>117.64709999999999</v>
      </c>
      <c r="Q3405" s="12" t="s">
        <v>8315</v>
      </c>
      <c r="R3405" t="s">
        <v>8316</v>
      </c>
      <c r="S3405" s="10">
        <f t="shared" si="287"/>
        <v>42150.462083333332</v>
      </c>
      <c r="T3405" s="9">
        <f t="shared" si="288"/>
        <v>42180.462083333332</v>
      </c>
      <c r="U3405">
        <f t="shared" si="284"/>
        <v>2015</v>
      </c>
      <c r="V3405">
        <f t="shared" si="289"/>
        <v>5</v>
      </c>
    </row>
    <row r="3406" spans="1:22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85"/>
        <v>122</v>
      </c>
      <c r="P3406">
        <f t="shared" si="286"/>
        <v>203.33330000000001</v>
      </c>
      <c r="Q3406" s="12" t="s">
        <v>8315</v>
      </c>
      <c r="R3406" t="s">
        <v>8316</v>
      </c>
      <c r="S3406" s="10">
        <f t="shared" si="287"/>
        <v>42152.503495370373</v>
      </c>
      <c r="T3406" s="9">
        <f t="shared" si="288"/>
        <v>42172.503495370373</v>
      </c>
      <c r="U3406">
        <f t="shared" si="284"/>
        <v>2015</v>
      </c>
      <c r="V3406">
        <f t="shared" si="289"/>
        <v>5</v>
      </c>
    </row>
    <row r="3407" spans="1:22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85"/>
        <v>138</v>
      </c>
      <c r="P3407">
        <f t="shared" si="286"/>
        <v>28.323499999999999</v>
      </c>
      <c r="Q3407" s="12" t="s">
        <v>8315</v>
      </c>
      <c r="R3407" t="s">
        <v>8316</v>
      </c>
      <c r="S3407" s="10">
        <f t="shared" si="287"/>
        <v>42410.017199074078</v>
      </c>
      <c r="T3407" s="9">
        <f t="shared" si="288"/>
        <v>42430.999305555553</v>
      </c>
      <c r="U3407">
        <f t="shared" si="284"/>
        <v>2016</v>
      </c>
      <c r="V3407">
        <f t="shared" si="289"/>
        <v>2</v>
      </c>
    </row>
    <row r="3408" spans="1:22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85"/>
        <v>100</v>
      </c>
      <c r="P3408">
        <f t="shared" si="286"/>
        <v>110.2308</v>
      </c>
      <c r="Q3408" s="12" t="s">
        <v>8315</v>
      </c>
      <c r="R3408" t="s">
        <v>8316</v>
      </c>
      <c r="S3408" s="10">
        <f t="shared" si="287"/>
        <v>41791.492777777778</v>
      </c>
      <c r="T3408" s="9">
        <f t="shared" si="288"/>
        <v>41836.492777777778</v>
      </c>
      <c r="U3408">
        <f t="shared" si="284"/>
        <v>2014</v>
      </c>
      <c r="V3408">
        <f t="shared" si="289"/>
        <v>6</v>
      </c>
    </row>
    <row r="3409" spans="1:22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85"/>
        <v>107</v>
      </c>
      <c r="P3409">
        <f t="shared" si="286"/>
        <v>31.970099999999999</v>
      </c>
      <c r="Q3409" s="12" t="s">
        <v>8315</v>
      </c>
      <c r="R3409" t="s">
        <v>8316</v>
      </c>
      <c r="S3409" s="10">
        <f t="shared" si="287"/>
        <v>41796.422326388885</v>
      </c>
      <c r="T3409" s="9">
        <f t="shared" si="288"/>
        <v>41826.422326388885</v>
      </c>
      <c r="U3409">
        <f t="shared" si="284"/>
        <v>2014</v>
      </c>
      <c r="V3409">
        <f t="shared" si="289"/>
        <v>6</v>
      </c>
    </row>
    <row r="3410" spans="1:22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85"/>
        <v>211</v>
      </c>
      <c r="P3410">
        <f t="shared" si="286"/>
        <v>58.6111</v>
      </c>
      <c r="Q3410" s="12" t="s">
        <v>8315</v>
      </c>
      <c r="R3410" t="s">
        <v>8316</v>
      </c>
      <c r="S3410" s="10">
        <f t="shared" si="287"/>
        <v>41808.991944444446</v>
      </c>
      <c r="T3410" s="9">
        <f t="shared" si="288"/>
        <v>41838.991944444446</v>
      </c>
      <c r="U3410">
        <f t="shared" si="284"/>
        <v>2014</v>
      </c>
      <c r="V3410">
        <f t="shared" si="289"/>
        <v>6</v>
      </c>
    </row>
    <row r="3411" spans="1:22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85"/>
        <v>124</v>
      </c>
      <c r="P3411">
        <f t="shared" si="286"/>
        <v>29.428599999999999</v>
      </c>
      <c r="Q3411" s="12" t="s">
        <v>8315</v>
      </c>
      <c r="R3411" t="s">
        <v>8316</v>
      </c>
      <c r="S3411" s="10">
        <f t="shared" si="287"/>
        <v>42544.814328703709</v>
      </c>
      <c r="T3411" s="9">
        <f t="shared" si="288"/>
        <v>42582.873611111107</v>
      </c>
      <c r="U3411">
        <f t="shared" si="284"/>
        <v>2016</v>
      </c>
      <c r="V3411">
        <f t="shared" si="289"/>
        <v>6</v>
      </c>
    </row>
    <row r="3412" spans="1:22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85"/>
        <v>109</v>
      </c>
      <c r="P3412">
        <f t="shared" si="286"/>
        <v>81.375</v>
      </c>
      <c r="Q3412" s="12" t="s">
        <v>8315</v>
      </c>
      <c r="R3412" t="s">
        <v>8316</v>
      </c>
      <c r="S3412" s="10">
        <f t="shared" si="287"/>
        <v>42500.041550925926</v>
      </c>
      <c r="T3412" s="9">
        <f t="shared" si="288"/>
        <v>42527.291666666672</v>
      </c>
      <c r="U3412">
        <f t="shared" si="284"/>
        <v>2016</v>
      </c>
      <c r="V3412">
        <f t="shared" si="289"/>
        <v>5</v>
      </c>
    </row>
    <row r="3413" spans="1:22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85"/>
        <v>104</v>
      </c>
      <c r="P3413">
        <f t="shared" si="286"/>
        <v>199.16669999999999</v>
      </c>
      <c r="Q3413" s="12" t="s">
        <v>8315</v>
      </c>
      <c r="R3413" t="s">
        <v>8316</v>
      </c>
      <c r="S3413" s="10">
        <f t="shared" si="287"/>
        <v>42265.022824074069</v>
      </c>
      <c r="T3413" s="9">
        <f t="shared" si="288"/>
        <v>42285.022824074069</v>
      </c>
      <c r="U3413">
        <f t="shared" si="284"/>
        <v>2015</v>
      </c>
      <c r="V3413">
        <f t="shared" si="289"/>
        <v>9</v>
      </c>
    </row>
    <row r="3414" spans="1:22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85"/>
        <v>100</v>
      </c>
      <c r="P3414">
        <f t="shared" si="286"/>
        <v>115.38460000000001</v>
      </c>
      <c r="Q3414" s="12" t="s">
        <v>8315</v>
      </c>
      <c r="R3414" t="s">
        <v>8316</v>
      </c>
      <c r="S3414" s="10">
        <f t="shared" si="287"/>
        <v>41879.959050925929</v>
      </c>
      <c r="T3414" s="9">
        <f t="shared" si="288"/>
        <v>41909.959050925929</v>
      </c>
      <c r="U3414">
        <f t="shared" si="284"/>
        <v>2014</v>
      </c>
      <c r="V3414">
        <f t="shared" si="289"/>
        <v>8</v>
      </c>
    </row>
    <row r="3415" spans="1:22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85"/>
        <v>130</v>
      </c>
      <c r="P3415">
        <f t="shared" si="286"/>
        <v>46.428600000000003</v>
      </c>
      <c r="Q3415" s="12" t="s">
        <v>8315</v>
      </c>
      <c r="R3415" t="s">
        <v>8316</v>
      </c>
      <c r="S3415" s="10">
        <f t="shared" si="287"/>
        <v>42053.733078703706</v>
      </c>
      <c r="T3415" s="9">
        <f t="shared" si="288"/>
        <v>42063.207638888889</v>
      </c>
      <c r="U3415">
        <f t="shared" si="284"/>
        <v>2015</v>
      </c>
      <c r="V3415">
        <f t="shared" si="289"/>
        <v>2</v>
      </c>
    </row>
    <row r="3416" spans="1:22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85"/>
        <v>104</v>
      </c>
      <c r="P3416">
        <f t="shared" si="286"/>
        <v>70.568200000000004</v>
      </c>
      <c r="Q3416" s="12" t="s">
        <v>8315</v>
      </c>
      <c r="R3416" t="s">
        <v>8316</v>
      </c>
      <c r="S3416" s="10">
        <f t="shared" si="287"/>
        <v>42675.832465277781</v>
      </c>
      <c r="T3416" s="9">
        <f t="shared" si="288"/>
        <v>42705.332638888889</v>
      </c>
      <c r="U3416">
        <f t="shared" si="284"/>
        <v>2016</v>
      </c>
      <c r="V3416">
        <f t="shared" si="289"/>
        <v>11</v>
      </c>
    </row>
    <row r="3417" spans="1:22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85"/>
        <v>100</v>
      </c>
      <c r="P3417">
        <f t="shared" si="286"/>
        <v>22.222200000000001</v>
      </c>
      <c r="Q3417" s="12" t="s">
        <v>8315</v>
      </c>
      <c r="R3417" t="s">
        <v>8316</v>
      </c>
      <c r="S3417" s="10">
        <f t="shared" si="287"/>
        <v>42467.144166666665</v>
      </c>
      <c r="T3417" s="9">
        <f t="shared" si="288"/>
        <v>42477.979166666672</v>
      </c>
      <c r="U3417">
        <f t="shared" si="284"/>
        <v>2016</v>
      </c>
      <c r="V3417">
        <f t="shared" si="289"/>
        <v>4</v>
      </c>
    </row>
    <row r="3418" spans="1:22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85"/>
        <v>120</v>
      </c>
      <c r="P3418">
        <f t="shared" si="286"/>
        <v>159.4667</v>
      </c>
      <c r="Q3418" s="12" t="s">
        <v>8315</v>
      </c>
      <c r="R3418" t="s">
        <v>8316</v>
      </c>
      <c r="S3418" s="10">
        <f t="shared" si="287"/>
        <v>42089.412557870368</v>
      </c>
      <c r="T3418" s="9">
        <f t="shared" si="288"/>
        <v>42117.770833333328</v>
      </c>
      <c r="U3418">
        <f t="shared" si="284"/>
        <v>2015</v>
      </c>
      <c r="V3418">
        <f t="shared" si="289"/>
        <v>3</v>
      </c>
    </row>
    <row r="3419" spans="1:22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85"/>
        <v>100</v>
      </c>
      <c r="P3419">
        <f t="shared" si="286"/>
        <v>37.777999999999999</v>
      </c>
      <c r="Q3419" s="12" t="s">
        <v>8315</v>
      </c>
      <c r="R3419" t="s">
        <v>8316</v>
      </c>
      <c r="S3419" s="10">
        <f t="shared" si="287"/>
        <v>41894.91375</v>
      </c>
      <c r="T3419" s="9">
        <f t="shared" si="288"/>
        <v>41938.029861111114</v>
      </c>
      <c r="U3419">
        <f t="shared" si="284"/>
        <v>2014</v>
      </c>
      <c r="V3419">
        <f t="shared" si="289"/>
        <v>9</v>
      </c>
    </row>
    <row r="3420" spans="1:22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85"/>
        <v>101</v>
      </c>
      <c r="P3420">
        <f t="shared" si="286"/>
        <v>72.053600000000003</v>
      </c>
      <c r="Q3420" s="12" t="s">
        <v>8315</v>
      </c>
      <c r="R3420" t="s">
        <v>8316</v>
      </c>
      <c r="S3420" s="10">
        <f t="shared" si="287"/>
        <v>41752.83457175926</v>
      </c>
      <c r="T3420" s="9">
        <f t="shared" si="288"/>
        <v>41782.83457175926</v>
      </c>
      <c r="U3420">
        <f t="shared" si="284"/>
        <v>2014</v>
      </c>
      <c r="V3420">
        <f t="shared" si="289"/>
        <v>4</v>
      </c>
    </row>
    <row r="3421" spans="1:22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85"/>
        <v>107</v>
      </c>
      <c r="P3421">
        <f t="shared" si="286"/>
        <v>63.695700000000002</v>
      </c>
      <c r="Q3421" s="12" t="s">
        <v>8315</v>
      </c>
      <c r="R3421" t="s">
        <v>8316</v>
      </c>
      <c r="S3421" s="10">
        <f t="shared" si="287"/>
        <v>42448.821585648147</v>
      </c>
      <c r="T3421" s="9">
        <f t="shared" si="288"/>
        <v>42466.895833333328</v>
      </c>
      <c r="U3421">
        <f t="shared" si="284"/>
        <v>2016</v>
      </c>
      <c r="V3421">
        <f t="shared" si="289"/>
        <v>3</v>
      </c>
    </row>
    <row r="3422" spans="1:22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85"/>
        <v>138</v>
      </c>
      <c r="P3422">
        <f t="shared" si="286"/>
        <v>28.411799999999999</v>
      </c>
      <c r="Q3422" s="12" t="s">
        <v>8315</v>
      </c>
      <c r="R3422" t="s">
        <v>8316</v>
      </c>
      <c r="S3422" s="10">
        <f t="shared" si="287"/>
        <v>42405.090300925927</v>
      </c>
      <c r="T3422" s="9">
        <f t="shared" si="288"/>
        <v>42414</v>
      </c>
      <c r="U3422">
        <f t="shared" si="284"/>
        <v>2016</v>
      </c>
      <c r="V3422">
        <f t="shared" si="289"/>
        <v>2</v>
      </c>
    </row>
    <row r="3423" spans="1:22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85"/>
        <v>101</v>
      </c>
      <c r="P3423">
        <f t="shared" si="286"/>
        <v>103.21429999999999</v>
      </c>
      <c r="Q3423" s="12" t="s">
        <v>8315</v>
      </c>
      <c r="R3423" t="s">
        <v>8316</v>
      </c>
      <c r="S3423" s="10">
        <f t="shared" si="287"/>
        <v>42037.791238425925</v>
      </c>
      <c r="T3423" s="9">
        <f t="shared" si="288"/>
        <v>42067.791238425925</v>
      </c>
      <c r="U3423">
        <f t="shared" si="284"/>
        <v>2015</v>
      </c>
      <c r="V3423">
        <f t="shared" si="289"/>
        <v>2</v>
      </c>
    </row>
    <row r="3424" spans="1:22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85"/>
        <v>109</v>
      </c>
      <c r="P3424">
        <f t="shared" si="286"/>
        <v>71.152199999999993</v>
      </c>
      <c r="Q3424" s="12" t="s">
        <v>8315</v>
      </c>
      <c r="R3424" t="s">
        <v>8316</v>
      </c>
      <c r="S3424" s="10">
        <f t="shared" si="287"/>
        <v>42323.562222222223</v>
      </c>
      <c r="T3424" s="9">
        <f t="shared" si="288"/>
        <v>42352</v>
      </c>
      <c r="U3424">
        <f t="shared" si="284"/>
        <v>2015</v>
      </c>
      <c r="V3424">
        <f t="shared" si="289"/>
        <v>11</v>
      </c>
    </row>
    <row r="3425" spans="1:22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85"/>
        <v>140</v>
      </c>
      <c r="P3425">
        <f t="shared" si="286"/>
        <v>35</v>
      </c>
      <c r="Q3425" s="12" t="s">
        <v>8315</v>
      </c>
      <c r="R3425" t="s">
        <v>8316</v>
      </c>
      <c r="S3425" s="10">
        <f t="shared" si="287"/>
        <v>42088.911354166667</v>
      </c>
      <c r="T3425" s="9">
        <f t="shared" si="288"/>
        <v>42118.911354166667</v>
      </c>
      <c r="U3425">
        <f t="shared" si="284"/>
        <v>2015</v>
      </c>
      <c r="V3425">
        <f t="shared" si="289"/>
        <v>3</v>
      </c>
    </row>
    <row r="3426" spans="1:22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85"/>
        <v>104</v>
      </c>
      <c r="P3426">
        <f t="shared" si="286"/>
        <v>81.776300000000006</v>
      </c>
      <c r="Q3426" s="12" t="s">
        <v>8315</v>
      </c>
      <c r="R3426" t="s">
        <v>8316</v>
      </c>
      <c r="S3426" s="10">
        <f t="shared" si="287"/>
        <v>42018.676898148144</v>
      </c>
      <c r="T3426" s="9">
        <f t="shared" si="288"/>
        <v>42040.290972222225</v>
      </c>
      <c r="U3426">
        <f t="shared" si="284"/>
        <v>2015</v>
      </c>
      <c r="V3426">
        <f t="shared" si="289"/>
        <v>1</v>
      </c>
    </row>
    <row r="3427" spans="1:22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85"/>
        <v>103</v>
      </c>
      <c r="P3427">
        <f t="shared" si="286"/>
        <v>297.02980000000002</v>
      </c>
      <c r="Q3427" s="12" t="s">
        <v>8315</v>
      </c>
      <c r="R3427" t="s">
        <v>8316</v>
      </c>
      <c r="S3427" s="10">
        <f t="shared" si="287"/>
        <v>41884.617314814815</v>
      </c>
      <c r="T3427" s="9">
        <f t="shared" si="288"/>
        <v>41916.617314814815</v>
      </c>
      <c r="U3427">
        <f t="shared" si="284"/>
        <v>2014</v>
      </c>
      <c r="V3427">
        <f t="shared" si="289"/>
        <v>9</v>
      </c>
    </row>
    <row r="3428" spans="1:22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85"/>
        <v>108</v>
      </c>
      <c r="P3428">
        <f t="shared" si="286"/>
        <v>46.609200000000001</v>
      </c>
      <c r="Q3428" s="12" t="s">
        <v>8315</v>
      </c>
      <c r="R3428" t="s">
        <v>8316</v>
      </c>
      <c r="S3428" s="10">
        <f t="shared" si="287"/>
        <v>41884.056747685187</v>
      </c>
      <c r="T3428" s="9">
        <f t="shared" si="288"/>
        <v>41903.083333333336</v>
      </c>
      <c r="U3428">
        <f t="shared" si="284"/>
        <v>2014</v>
      </c>
      <c r="V3428">
        <f t="shared" si="289"/>
        <v>9</v>
      </c>
    </row>
    <row r="3429" spans="1:22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85"/>
        <v>100</v>
      </c>
      <c r="P3429">
        <f t="shared" si="286"/>
        <v>51.7241</v>
      </c>
      <c r="Q3429" s="12" t="s">
        <v>8315</v>
      </c>
      <c r="R3429" t="s">
        <v>8316</v>
      </c>
      <c r="S3429" s="10">
        <f t="shared" si="287"/>
        <v>41792.645277777774</v>
      </c>
      <c r="T3429" s="9">
        <f t="shared" si="288"/>
        <v>41822.645277777774</v>
      </c>
      <c r="U3429">
        <f t="shared" si="284"/>
        <v>2014</v>
      </c>
      <c r="V3429">
        <f t="shared" si="289"/>
        <v>6</v>
      </c>
    </row>
    <row r="3430" spans="1:22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85"/>
        <v>103</v>
      </c>
      <c r="P3430">
        <f t="shared" si="286"/>
        <v>40.2941</v>
      </c>
      <c r="Q3430" s="12" t="s">
        <v>8315</v>
      </c>
      <c r="R3430" t="s">
        <v>8316</v>
      </c>
      <c r="S3430" s="10">
        <f t="shared" si="287"/>
        <v>42038.720451388886</v>
      </c>
      <c r="T3430" s="9">
        <f t="shared" si="288"/>
        <v>42063.708333333328</v>
      </c>
      <c r="U3430">
        <f t="shared" si="284"/>
        <v>2015</v>
      </c>
      <c r="V3430">
        <f t="shared" si="289"/>
        <v>2</v>
      </c>
    </row>
    <row r="3431" spans="1:22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85"/>
        <v>130</v>
      </c>
      <c r="P3431">
        <f t="shared" si="286"/>
        <v>16.25</v>
      </c>
      <c r="Q3431" s="12" t="s">
        <v>8315</v>
      </c>
      <c r="R3431" t="s">
        <v>8316</v>
      </c>
      <c r="S3431" s="10">
        <f t="shared" si="287"/>
        <v>42662.021539351852</v>
      </c>
      <c r="T3431" s="9">
        <f t="shared" si="288"/>
        <v>42676.021539351852</v>
      </c>
      <c r="U3431">
        <f t="shared" si="284"/>
        <v>2016</v>
      </c>
      <c r="V3431">
        <f t="shared" si="289"/>
        <v>10</v>
      </c>
    </row>
    <row r="3432" spans="1:22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85"/>
        <v>109</v>
      </c>
      <c r="P3432">
        <f t="shared" si="286"/>
        <v>30.1526</v>
      </c>
      <c r="Q3432" s="12" t="s">
        <v>8315</v>
      </c>
      <c r="R3432" t="s">
        <v>8316</v>
      </c>
      <c r="S3432" s="10">
        <f t="shared" si="287"/>
        <v>41820.945613425924</v>
      </c>
      <c r="T3432" s="9">
        <f t="shared" si="288"/>
        <v>41850.945613425924</v>
      </c>
      <c r="U3432">
        <f t="shared" si="284"/>
        <v>2014</v>
      </c>
      <c r="V3432">
        <f t="shared" si="289"/>
        <v>6</v>
      </c>
    </row>
    <row r="3433" spans="1:22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85"/>
        <v>100</v>
      </c>
      <c r="P3433">
        <f t="shared" si="286"/>
        <v>95.238100000000003</v>
      </c>
      <c r="Q3433" s="12" t="s">
        <v>8315</v>
      </c>
      <c r="R3433" t="s">
        <v>8316</v>
      </c>
      <c r="S3433" s="10">
        <f t="shared" si="287"/>
        <v>41839.730937500004</v>
      </c>
      <c r="T3433" s="9">
        <f t="shared" si="288"/>
        <v>41869.730937500004</v>
      </c>
      <c r="U3433">
        <f t="shared" si="284"/>
        <v>2014</v>
      </c>
      <c r="V3433">
        <f t="shared" si="289"/>
        <v>7</v>
      </c>
    </row>
    <row r="3434" spans="1:22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85"/>
        <v>110</v>
      </c>
      <c r="P3434">
        <f t="shared" si="286"/>
        <v>52.214300000000001</v>
      </c>
      <c r="Q3434" s="12" t="s">
        <v>8315</v>
      </c>
      <c r="R3434" t="s">
        <v>8316</v>
      </c>
      <c r="S3434" s="10">
        <f t="shared" si="287"/>
        <v>42380.581180555557</v>
      </c>
      <c r="T3434" s="9">
        <f t="shared" si="288"/>
        <v>42405.916666666672</v>
      </c>
      <c r="U3434">
        <f t="shared" si="284"/>
        <v>2016</v>
      </c>
      <c r="V3434">
        <f t="shared" si="289"/>
        <v>1</v>
      </c>
    </row>
    <row r="3435" spans="1:22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85"/>
        <v>100</v>
      </c>
      <c r="P3435">
        <f t="shared" si="286"/>
        <v>134.1549</v>
      </c>
      <c r="Q3435" s="12" t="s">
        <v>8315</v>
      </c>
      <c r="R3435" t="s">
        <v>8316</v>
      </c>
      <c r="S3435" s="10">
        <f t="shared" si="287"/>
        <v>41776.063136574077</v>
      </c>
      <c r="T3435" s="9">
        <f t="shared" si="288"/>
        <v>41807.125</v>
      </c>
      <c r="U3435">
        <f t="shared" si="284"/>
        <v>2014</v>
      </c>
      <c r="V3435">
        <f t="shared" si="289"/>
        <v>5</v>
      </c>
    </row>
    <row r="3436" spans="1:22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85"/>
        <v>106</v>
      </c>
      <c r="P3436">
        <f t="shared" si="286"/>
        <v>62.827399999999997</v>
      </c>
      <c r="Q3436" s="12" t="s">
        <v>8315</v>
      </c>
      <c r="R3436" t="s">
        <v>8316</v>
      </c>
      <c r="S3436" s="10">
        <f t="shared" si="287"/>
        <v>41800.380428240744</v>
      </c>
      <c r="T3436" s="9">
        <f t="shared" si="288"/>
        <v>41830.380428240744</v>
      </c>
      <c r="U3436">
        <f t="shared" si="284"/>
        <v>2014</v>
      </c>
      <c r="V3436">
        <f t="shared" si="289"/>
        <v>6</v>
      </c>
    </row>
    <row r="3437" spans="1:22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85"/>
        <v>112</v>
      </c>
      <c r="P3437">
        <f t="shared" si="286"/>
        <v>58.947400000000002</v>
      </c>
      <c r="Q3437" s="12" t="s">
        <v>8315</v>
      </c>
      <c r="R3437" t="s">
        <v>8316</v>
      </c>
      <c r="S3437" s="10">
        <f t="shared" si="287"/>
        <v>42572.61681712963</v>
      </c>
      <c r="T3437" s="9">
        <f t="shared" si="288"/>
        <v>42589.125</v>
      </c>
      <c r="U3437">
        <f t="shared" ref="U3437:U3500" si="290">YEAR(S3437)</f>
        <v>2016</v>
      </c>
      <c r="V3437">
        <f t="shared" si="289"/>
        <v>7</v>
      </c>
    </row>
    <row r="3438" spans="1:22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85"/>
        <v>106</v>
      </c>
      <c r="P3438">
        <f t="shared" si="286"/>
        <v>143.10810000000001</v>
      </c>
      <c r="Q3438" s="12" t="s">
        <v>8315</v>
      </c>
      <c r="R3438" t="s">
        <v>8316</v>
      </c>
      <c r="S3438" s="10">
        <f t="shared" si="287"/>
        <v>41851.541585648149</v>
      </c>
      <c r="T3438" s="9">
        <f t="shared" si="288"/>
        <v>41872.686111111114</v>
      </c>
      <c r="U3438">
        <f t="shared" si="290"/>
        <v>2014</v>
      </c>
      <c r="V3438">
        <f t="shared" si="289"/>
        <v>7</v>
      </c>
    </row>
    <row r="3439" spans="1:22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85"/>
        <v>101</v>
      </c>
      <c r="P3439">
        <f t="shared" si="286"/>
        <v>84.166700000000006</v>
      </c>
      <c r="Q3439" s="12" t="s">
        <v>8315</v>
      </c>
      <c r="R3439" t="s">
        <v>8316</v>
      </c>
      <c r="S3439" s="10">
        <f t="shared" si="287"/>
        <v>42205.710879629631</v>
      </c>
      <c r="T3439" s="9">
        <f t="shared" si="288"/>
        <v>42235.710879629631</v>
      </c>
      <c r="U3439">
        <f t="shared" si="290"/>
        <v>2015</v>
      </c>
      <c r="V3439">
        <f t="shared" si="289"/>
        <v>7</v>
      </c>
    </row>
    <row r="3440" spans="1:22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85"/>
        <v>104</v>
      </c>
      <c r="P3440">
        <f t="shared" si="286"/>
        <v>186.07140000000001</v>
      </c>
      <c r="Q3440" s="12" t="s">
        <v>8315</v>
      </c>
      <c r="R3440" t="s">
        <v>8316</v>
      </c>
      <c r="S3440" s="10">
        <f t="shared" si="287"/>
        <v>42100.927858796291</v>
      </c>
      <c r="T3440" s="9">
        <f t="shared" si="288"/>
        <v>42126.875</v>
      </c>
      <c r="U3440">
        <f t="shared" si="290"/>
        <v>2015</v>
      </c>
      <c r="V3440">
        <f t="shared" si="289"/>
        <v>4</v>
      </c>
    </row>
    <row r="3441" spans="1:22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85"/>
        <v>135</v>
      </c>
      <c r="P3441">
        <f t="shared" si="286"/>
        <v>89.785600000000002</v>
      </c>
      <c r="Q3441" s="12" t="s">
        <v>8315</v>
      </c>
      <c r="R3441" t="s">
        <v>8316</v>
      </c>
      <c r="S3441" s="10">
        <f t="shared" si="287"/>
        <v>42374.911226851851</v>
      </c>
      <c r="T3441" s="9">
        <f t="shared" si="288"/>
        <v>42388.207638888889</v>
      </c>
      <c r="U3441">
        <f t="shared" si="290"/>
        <v>2016</v>
      </c>
      <c r="V3441">
        <f t="shared" si="289"/>
        <v>1</v>
      </c>
    </row>
    <row r="3442" spans="1:22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85"/>
        <v>105</v>
      </c>
      <c r="P3442">
        <f t="shared" si="286"/>
        <v>64.157600000000002</v>
      </c>
      <c r="Q3442" s="12" t="s">
        <v>8315</v>
      </c>
      <c r="R3442" t="s">
        <v>8316</v>
      </c>
      <c r="S3442" s="10">
        <f t="shared" si="287"/>
        <v>41809.12300925926</v>
      </c>
      <c r="T3442" s="9">
        <f t="shared" si="288"/>
        <v>41831.677083333336</v>
      </c>
      <c r="U3442">
        <f t="shared" si="290"/>
        <v>2014</v>
      </c>
      <c r="V3442">
        <f t="shared" si="289"/>
        <v>6</v>
      </c>
    </row>
    <row r="3443" spans="1:22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85"/>
        <v>103</v>
      </c>
      <c r="P3443">
        <f t="shared" si="286"/>
        <v>59.651200000000003</v>
      </c>
      <c r="Q3443" s="12" t="s">
        <v>8315</v>
      </c>
      <c r="R3443" t="s">
        <v>8316</v>
      </c>
      <c r="S3443" s="10">
        <f t="shared" si="287"/>
        <v>42294.429641203707</v>
      </c>
      <c r="T3443" s="9">
        <f t="shared" si="288"/>
        <v>42321.845138888893</v>
      </c>
      <c r="U3443">
        <f t="shared" si="290"/>
        <v>2015</v>
      </c>
      <c r="V3443">
        <f t="shared" si="289"/>
        <v>10</v>
      </c>
    </row>
    <row r="3444" spans="1:22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85"/>
        <v>100</v>
      </c>
      <c r="P3444">
        <f t="shared" si="286"/>
        <v>31.25</v>
      </c>
      <c r="Q3444" s="12" t="s">
        <v>8315</v>
      </c>
      <c r="R3444" t="s">
        <v>8316</v>
      </c>
      <c r="S3444" s="10">
        <f t="shared" si="287"/>
        <v>42124.841111111105</v>
      </c>
      <c r="T3444" s="9">
        <f t="shared" si="288"/>
        <v>42154.841111111105</v>
      </c>
      <c r="U3444">
        <f t="shared" si="290"/>
        <v>2015</v>
      </c>
      <c r="V3444">
        <f t="shared" si="289"/>
        <v>4</v>
      </c>
    </row>
    <row r="3445" spans="1:22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85"/>
        <v>186</v>
      </c>
      <c r="P3445">
        <f t="shared" si="286"/>
        <v>41.222200000000001</v>
      </c>
      <c r="Q3445" s="12" t="s">
        <v>8315</v>
      </c>
      <c r="R3445" t="s">
        <v>8316</v>
      </c>
      <c r="S3445" s="10">
        <f t="shared" si="287"/>
        <v>41861.524837962963</v>
      </c>
      <c r="T3445" s="9">
        <f t="shared" si="288"/>
        <v>41891.524837962963</v>
      </c>
      <c r="U3445">
        <f t="shared" si="290"/>
        <v>2014</v>
      </c>
      <c r="V3445">
        <f t="shared" si="289"/>
        <v>8</v>
      </c>
    </row>
    <row r="3446" spans="1:22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85"/>
        <v>289</v>
      </c>
      <c r="P3446">
        <f t="shared" si="286"/>
        <v>43.35</v>
      </c>
      <c r="Q3446" s="12" t="s">
        <v>8315</v>
      </c>
      <c r="R3446" t="s">
        <v>8316</v>
      </c>
      <c r="S3446" s="10">
        <f t="shared" si="287"/>
        <v>42521.291504629626</v>
      </c>
      <c r="T3446" s="9">
        <f t="shared" si="288"/>
        <v>42529.582638888889</v>
      </c>
      <c r="U3446">
        <f t="shared" si="290"/>
        <v>2016</v>
      </c>
      <c r="V3446">
        <f t="shared" si="289"/>
        <v>5</v>
      </c>
    </row>
    <row r="3447" spans="1:22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85"/>
        <v>100</v>
      </c>
      <c r="P3447">
        <f t="shared" si="286"/>
        <v>64.516099999999994</v>
      </c>
      <c r="Q3447" s="12" t="s">
        <v>8315</v>
      </c>
      <c r="R3447" t="s">
        <v>8316</v>
      </c>
      <c r="S3447" s="10">
        <f t="shared" si="287"/>
        <v>42272.530509259261</v>
      </c>
      <c r="T3447" s="9">
        <f t="shared" si="288"/>
        <v>42300.530509259261</v>
      </c>
      <c r="U3447">
        <f t="shared" si="290"/>
        <v>2015</v>
      </c>
      <c r="V3447">
        <f t="shared" si="289"/>
        <v>9</v>
      </c>
    </row>
    <row r="3448" spans="1:22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85"/>
        <v>108</v>
      </c>
      <c r="P3448">
        <f t="shared" si="286"/>
        <v>43.28</v>
      </c>
      <c r="Q3448" s="12" t="s">
        <v>8315</v>
      </c>
      <c r="R3448" t="s">
        <v>8316</v>
      </c>
      <c r="S3448" s="10">
        <f t="shared" si="287"/>
        <v>42016.832465277781</v>
      </c>
      <c r="T3448" s="9">
        <f t="shared" si="288"/>
        <v>42040.513888888891</v>
      </c>
      <c r="U3448">
        <f t="shared" si="290"/>
        <v>2015</v>
      </c>
      <c r="V3448">
        <f t="shared" si="289"/>
        <v>1</v>
      </c>
    </row>
    <row r="3449" spans="1:22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85"/>
        <v>108</v>
      </c>
      <c r="P3449">
        <f t="shared" si="286"/>
        <v>77</v>
      </c>
      <c r="Q3449" s="12" t="s">
        <v>8315</v>
      </c>
      <c r="R3449" t="s">
        <v>8316</v>
      </c>
      <c r="S3449" s="10">
        <f t="shared" si="287"/>
        <v>42402.889027777783</v>
      </c>
      <c r="T3449" s="9">
        <f t="shared" si="288"/>
        <v>42447.847361111111</v>
      </c>
      <c r="U3449">
        <f t="shared" si="290"/>
        <v>2016</v>
      </c>
      <c r="V3449">
        <f t="shared" si="289"/>
        <v>2</v>
      </c>
    </row>
    <row r="3450" spans="1:22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85"/>
        <v>110</v>
      </c>
      <c r="P3450">
        <f t="shared" si="286"/>
        <v>51.222200000000001</v>
      </c>
      <c r="Q3450" s="12" t="s">
        <v>8315</v>
      </c>
      <c r="R3450" t="s">
        <v>8316</v>
      </c>
      <c r="S3450" s="10">
        <f t="shared" si="287"/>
        <v>41960.119085648148</v>
      </c>
      <c r="T3450" s="9">
        <f t="shared" si="288"/>
        <v>41990.119085648148</v>
      </c>
      <c r="U3450">
        <f t="shared" si="290"/>
        <v>2014</v>
      </c>
      <c r="V3450">
        <f t="shared" si="289"/>
        <v>11</v>
      </c>
    </row>
    <row r="3451" spans="1:22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85"/>
        <v>171</v>
      </c>
      <c r="P3451">
        <f t="shared" si="286"/>
        <v>68.25</v>
      </c>
      <c r="Q3451" s="12" t="s">
        <v>8315</v>
      </c>
      <c r="R3451" t="s">
        <v>8316</v>
      </c>
      <c r="S3451" s="10">
        <f t="shared" si="287"/>
        <v>42532.052523148144</v>
      </c>
      <c r="T3451" s="9">
        <f t="shared" si="288"/>
        <v>42560.166666666672</v>
      </c>
      <c r="U3451">
        <f t="shared" si="290"/>
        <v>2016</v>
      </c>
      <c r="V3451">
        <f t="shared" si="289"/>
        <v>6</v>
      </c>
    </row>
    <row r="3452" spans="1:22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85"/>
        <v>152</v>
      </c>
      <c r="P3452">
        <f t="shared" si="286"/>
        <v>19.487200000000001</v>
      </c>
      <c r="Q3452" s="12" t="s">
        <v>8315</v>
      </c>
      <c r="R3452" t="s">
        <v>8316</v>
      </c>
      <c r="S3452" s="10">
        <f t="shared" si="287"/>
        <v>42036.704525462963</v>
      </c>
      <c r="T3452" s="9">
        <f t="shared" si="288"/>
        <v>42096.662858796291</v>
      </c>
      <c r="U3452">
        <f t="shared" si="290"/>
        <v>2015</v>
      </c>
      <c r="V3452">
        <f t="shared" si="289"/>
        <v>2</v>
      </c>
    </row>
    <row r="3453" spans="1:22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85"/>
        <v>101</v>
      </c>
      <c r="P3453">
        <f t="shared" si="286"/>
        <v>41.125</v>
      </c>
      <c r="Q3453" s="12" t="s">
        <v>8315</v>
      </c>
      <c r="R3453" t="s">
        <v>8316</v>
      </c>
      <c r="S3453" s="10">
        <f t="shared" si="287"/>
        <v>42088.723692129628</v>
      </c>
      <c r="T3453" s="9">
        <f t="shared" si="288"/>
        <v>42115.723692129628</v>
      </c>
      <c r="U3453">
        <f t="shared" si="290"/>
        <v>2015</v>
      </c>
      <c r="V3453">
        <f t="shared" si="289"/>
        <v>3</v>
      </c>
    </row>
    <row r="3454" spans="1:22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85"/>
        <v>153</v>
      </c>
      <c r="P3454">
        <f t="shared" si="286"/>
        <v>41.4054</v>
      </c>
      <c r="Q3454" s="12" t="s">
        <v>8315</v>
      </c>
      <c r="R3454" t="s">
        <v>8316</v>
      </c>
      <c r="S3454" s="10">
        <f t="shared" si="287"/>
        <v>41820.639189814814</v>
      </c>
      <c r="T3454" s="9">
        <f t="shared" si="288"/>
        <v>41843.165972222225</v>
      </c>
      <c r="U3454">
        <f t="shared" si="290"/>
        <v>2014</v>
      </c>
      <c r="V3454">
        <f t="shared" si="289"/>
        <v>6</v>
      </c>
    </row>
    <row r="3455" spans="1:22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85"/>
        <v>128</v>
      </c>
      <c r="P3455">
        <f t="shared" si="286"/>
        <v>27.5</v>
      </c>
      <c r="Q3455" s="12" t="s">
        <v>8315</v>
      </c>
      <c r="R3455" t="s">
        <v>8316</v>
      </c>
      <c r="S3455" s="10">
        <f t="shared" si="287"/>
        <v>42535.97865740741</v>
      </c>
      <c r="T3455" s="9">
        <f t="shared" si="288"/>
        <v>42595.97865740741</v>
      </c>
      <c r="U3455">
        <f t="shared" si="290"/>
        <v>2016</v>
      </c>
      <c r="V3455">
        <f t="shared" si="289"/>
        <v>6</v>
      </c>
    </row>
    <row r="3456" spans="1:22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85"/>
        <v>101</v>
      </c>
      <c r="P3456">
        <f t="shared" si="286"/>
        <v>33.571399999999997</v>
      </c>
      <c r="Q3456" s="12" t="s">
        <v>8315</v>
      </c>
      <c r="R3456" t="s">
        <v>8316</v>
      </c>
      <c r="S3456" s="10">
        <f t="shared" si="287"/>
        <v>41821.698599537034</v>
      </c>
      <c r="T3456" s="9">
        <f t="shared" si="288"/>
        <v>41851.698599537034</v>
      </c>
      <c r="U3456">
        <f t="shared" si="290"/>
        <v>2014</v>
      </c>
      <c r="V3456">
        <f t="shared" si="289"/>
        <v>7</v>
      </c>
    </row>
    <row r="3457" spans="1:22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85"/>
        <v>101</v>
      </c>
      <c r="P3457">
        <f t="shared" si="286"/>
        <v>145.86959999999999</v>
      </c>
      <c r="Q3457" s="12" t="s">
        <v>8315</v>
      </c>
      <c r="R3457" t="s">
        <v>8316</v>
      </c>
      <c r="S3457" s="10">
        <f t="shared" si="287"/>
        <v>42626.7503125</v>
      </c>
      <c r="T3457" s="9">
        <f t="shared" si="288"/>
        <v>42656.7503125</v>
      </c>
      <c r="U3457">
        <f t="shared" si="290"/>
        <v>2016</v>
      </c>
      <c r="V3457">
        <f t="shared" si="289"/>
        <v>9</v>
      </c>
    </row>
    <row r="3458" spans="1:22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85"/>
        <v>191</v>
      </c>
      <c r="P3458">
        <f t="shared" si="286"/>
        <v>358.6875</v>
      </c>
      <c r="Q3458" s="12" t="s">
        <v>8315</v>
      </c>
      <c r="R3458" t="s">
        <v>8316</v>
      </c>
      <c r="S3458" s="10">
        <f t="shared" si="287"/>
        <v>41821.205636574072</v>
      </c>
      <c r="T3458" s="9">
        <f t="shared" si="288"/>
        <v>41852.290972222225</v>
      </c>
      <c r="U3458">
        <f t="shared" si="290"/>
        <v>2014</v>
      </c>
      <c r="V3458">
        <f t="shared" si="289"/>
        <v>7</v>
      </c>
    </row>
    <row r="3459" spans="1:22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91">ROUND(E3459/D3459*100,0)</f>
        <v>140</v>
      </c>
      <c r="P3459">
        <f t="shared" ref="P3459:P3522" si="292">IFERROR(ROUND(E3459/L3459,4),"no backers")</f>
        <v>50.9818</v>
      </c>
      <c r="Q3459" s="12" t="s">
        <v>8315</v>
      </c>
      <c r="R3459" t="s">
        <v>8316</v>
      </c>
      <c r="S3459" s="10">
        <f t="shared" ref="S3459:S3522" si="293">(((J3459/60)/60)/24)+DATE(1970,1,1)</f>
        <v>42016.706678240742</v>
      </c>
      <c r="T3459" s="9">
        <f t="shared" ref="T3459:T3522" si="294">(((I3459/60)/60)/24)+DATE(1970,1,1)</f>
        <v>42047.249305555553</v>
      </c>
      <c r="U3459">
        <f t="shared" si="290"/>
        <v>2015</v>
      </c>
      <c r="V3459">
        <f t="shared" si="289"/>
        <v>1</v>
      </c>
    </row>
    <row r="3460" spans="1:22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91"/>
        <v>124</v>
      </c>
      <c r="P3460">
        <f t="shared" si="292"/>
        <v>45.036999999999999</v>
      </c>
      <c r="Q3460" s="12" t="s">
        <v>8315</v>
      </c>
      <c r="R3460" t="s">
        <v>8316</v>
      </c>
      <c r="S3460" s="10">
        <f t="shared" si="293"/>
        <v>42011.202581018515</v>
      </c>
      <c r="T3460" s="9">
        <f t="shared" si="294"/>
        <v>42038.185416666667</v>
      </c>
      <c r="U3460">
        <f t="shared" si="290"/>
        <v>2015</v>
      </c>
      <c r="V3460">
        <f t="shared" si="289"/>
        <v>1</v>
      </c>
    </row>
    <row r="3461" spans="1:22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91"/>
        <v>126</v>
      </c>
      <c r="P3461">
        <f t="shared" si="292"/>
        <v>17.527799999999999</v>
      </c>
      <c r="Q3461" s="12" t="s">
        <v>8315</v>
      </c>
      <c r="R3461" t="s">
        <v>8316</v>
      </c>
      <c r="S3461" s="10">
        <f t="shared" si="293"/>
        <v>42480.479861111111</v>
      </c>
      <c r="T3461" s="9">
        <f t="shared" si="294"/>
        <v>42510.479861111111</v>
      </c>
      <c r="U3461">
        <f t="shared" si="290"/>
        <v>2016</v>
      </c>
      <c r="V3461">
        <f t="shared" si="289"/>
        <v>4</v>
      </c>
    </row>
    <row r="3462" spans="1:22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91"/>
        <v>190</v>
      </c>
      <c r="P3462">
        <f t="shared" si="292"/>
        <v>50</v>
      </c>
      <c r="Q3462" s="12" t="s">
        <v>8315</v>
      </c>
      <c r="R3462" t="s">
        <v>8316</v>
      </c>
      <c r="S3462" s="10">
        <f t="shared" si="293"/>
        <v>41852.527222222219</v>
      </c>
      <c r="T3462" s="9">
        <f t="shared" si="294"/>
        <v>41866.527222222219</v>
      </c>
      <c r="U3462">
        <f t="shared" si="290"/>
        <v>2014</v>
      </c>
      <c r="V3462">
        <f t="shared" si="289"/>
        <v>8</v>
      </c>
    </row>
    <row r="3463" spans="1:22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91"/>
        <v>139</v>
      </c>
      <c r="P3463">
        <f t="shared" si="292"/>
        <v>57.916699999999999</v>
      </c>
      <c r="Q3463" s="12" t="s">
        <v>8315</v>
      </c>
      <c r="R3463" t="s">
        <v>8316</v>
      </c>
      <c r="S3463" s="10">
        <f t="shared" si="293"/>
        <v>42643.632858796293</v>
      </c>
      <c r="T3463" s="9">
        <f t="shared" si="294"/>
        <v>42672.125</v>
      </c>
      <c r="U3463">
        <f t="shared" si="290"/>
        <v>2016</v>
      </c>
      <c r="V3463">
        <f t="shared" si="289"/>
        <v>9</v>
      </c>
    </row>
    <row r="3464" spans="1:22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91"/>
        <v>202</v>
      </c>
      <c r="P3464">
        <f t="shared" si="292"/>
        <v>29.7059</v>
      </c>
      <c r="Q3464" s="12" t="s">
        <v>8315</v>
      </c>
      <c r="R3464" t="s">
        <v>8316</v>
      </c>
      <c r="S3464" s="10">
        <f t="shared" si="293"/>
        <v>42179.898472222223</v>
      </c>
      <c r="T3464" s="9">
        <f t="shared" si="294"/>
        <v>42195.75</v>
      </c>
      <c r="U3464">
        <f t="shared" si="290"/>
        <v>2015</v>
      </c>
      <c r="V3464">
        <f t="shared" si="289"/>
        <v>6</v>
      </c>
    </row>
    <row r="3465" spans="1:22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91"/>
        <v>103</v>
      </c>
      <c r="P3465">
        <f t="shared" si="292"/>
        <v>90.684200000000004</v>
      </c>
      <c r="Q3465" s="12" t="s">
        <v>8315</v>
      </c>
      <c r="R3465" t="s">
        <v>8316</v>
      </c>
      <c r="S3465" s="10">
        <f t="shared" si="293"/>
        <v>42612.918807870374</v>
      </c>
      <c r="T3465" s="9">
        <f t="shared" si="294"/>
        <v>42654.165972222225</v>
      </c>
      <c r="U3465">
        <f t="shared" si="290"/>
        <v>2016</v>
      </c>
      <c r="V3465">
        <f t="shared" si="289"/>
        <v>8</v>
      </c>
    </row>
    <row r="3466" spans="1:22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91"/>
        <v>102</v>
      </c>
      <c r="P3466">
        <f t="shared" si="292"/>
        <v>55.012700000000002</v>
      </c>
      <c r="Q3466" s="12" t="s">
        <v>8315</v>
      </c>
      <c r="R3466" t="s">
        <v>8316</v>
      </c>
      <c r="S3466" s="10">
        <f t="shared" si="293"/>
        <v>42575.130057870367</v>
      </c>
      <c r="T3466" s="9">
        <f t="shared" si="294"/>
        <v>42605.130057870367</v>
      </c>
      <c r="U3466">
        <f t="shared" si="290"/>
        <v>2016</v>
      </c>
      <c r="V3466">
        <f t="shared" ref="V3466:V3529" si="295">MONTH(S3466)</f>
        <v>7</v>
      </c>
    </row>
    <row r="3467" spans="1:22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91"/>
        <v>103</v>
      </c>
      <c r="P3467">
        <f t="shared" si="292"/>
        <v>57.222200000000001</v>
      </c>
      <c r="Q3467" s="12" t="s">
        <v>8315</v>
      </c>
      <c r="R3467" t="s">
        <v>8316</v>
      </c>
      <c r="S3467" s="10">
        <f t="shared" si="293"/>
        <v>42200.625833333332</v>
      </c>
      <c r="T3467" s="9">
        <f t="shared" si="294"/>
        <v>42225.666666666672</v>
      </c>
      <c r="U3467">
        <f t="shared" si="290"/>
        <v>2015</v>
      </c>
      <c r="V3467">
        <f t="shared" si="295"/>
        <v>7</v>
      </c>
    </row>
    <row r="3468" spans="1:22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91"/>
        <v>127</v>
      </c>
      <c r="P3468">
        <f t="shared" si="292"/>
        <v>72.950800000000001</v>
      </c>
      <c r="Q3468" s="12" t="s">
        <v>8315</v>
      </c>
      <c r="R3468" t="s">
        <v>8316</v>
      </c>
      <c r="S3468" s="10">
        <f t="shared" si="293"/>
        <v>42420.019097222219</v>
      </c>
      <c r="T3468" s="9">
        <f t="shared" si="294"/>
        <v>42479.977430555555</v>
      </c>
      <c r="U3468">
        <f t="shared" si="290"/>
        <v>2016</v>
      </c>
      <c r="V3468">
        <f t="shared" si="295"/>
        <v>2</v>
      </c>
    </row>
    <row r="3469" spans="1:22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91"/>
        <v>101</v>
      </c>
      <c r="P3469">
        <f t="shared" si="292"/>
        <v>64.468100000000007</v>
      </c>
      <c r="Q3469" s="12" t="s">
        <v>8315</v>
      </c>
      <c r="R3469" t="s">
        <v>8316</v>
      </c>
      <c r="S3469" s="10">
        <f t="shared" si="293"/>
        <v>42053.671666666662</v>
      </c>
      <c r="T3469" s="9">
        <f t="shared" si="294"/>
        <v>42083.630000000005</v>
      </c>
      <c r="U3469">
        <f t="shared" si="290"/>
        <v>2015</v>
      </c>
      <c r="V3469">
        <f t="shared" si="295"/>
        <v>2</v>
      </c>
    </row>
    <row r="3470" spans="1:22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91"/>
        <v>122</v>
      </c>
      <c r="P3470">
        <f t="shared" si="292"/>
        <v>716.35289999999998</v>
      </c>
      <c r="Q3470" s="12" t="s">
        <v>8315</v>
      </c>
      <c r="R3470" t="s">
        <v>8316</v>
      </c>
      <c r="S3470" s="10">
        <f t="shared" si="293"/>
        <v>42605.765381944439</v>
      </c>
      <c r="T3470" s="9">
        <f t="shared" si="294"/>
        <v>42634.125</v>
      </c>
      <c r="U3470">
        <f t="shared" si="290"/>
        <v>2016</v>
      </c>
      <c r="V3470">
        <f t="shared" si="295"/>
        <v>8</v>
      </c>
    </row>
    <row r="3471" spans="1:22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91"/>
        <v>113</v>
      </c>
      <c r="P3471">
        <f t="shared" si="292"/>
        <v>50.396799999999999</v>
      </c>
      <c r="Q3471" s="12" t="s">
        <v>8315</v>
      </c>
      <c r="R3471" t="s">
        <v>8316</v>
      </c>
      <c r="S3471" s="10">
        <f t="shared" si="293"/>
        <v>42458.641724537039</v>
      </c>
      <c r="T3471" s="9">
        <f t="shared" si="294"/>
        <v>42488.641724537039</v>
      </c>
      <c r="U3471">
        <f t="shared" si="290"/>
        <v>2016</v>
      </c>
      <c r="V3471">
        <f t="shared" si="295"/>
        <v>3</v>
      </c>
    </row>
    <row r="3472" spans="1:22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91"/>
        <v>150</v>
      </c>
      <c r="P3472">
        <f t="shared" si="292"/>
        <v>41.666699999999999</v>
      </c>
      <c r="Q3472" s="12" t="s">
        <v>8315</v>
      </c>
      <c r="R3472" t="s">
        <v>8316</v>
      </c>
      <c r="S3472" s="10">
        <f t="shared" si="293"/>
        <v>42529.022013888884</v>
      </c>
      <c r="T3472" s="9">
        <f t="shared" si="294"/>
        <v>42566.901388888888</v>
      </c>
      <c r="U3472">
        <f t="shared" si="290"/>
        <v>2016</v>
      </c>
      <c r="V3472">
        <f t="shared" si="295"/>
        <v>6</v>
      </c>
    </row>
    <row r="3473" spans="1:22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91"/>
        <v>215</v>
      </c>
      <c r="P3473">
        <f t="shared" si="292"/>
        <v>35.7667</v>
      </c>
      <c r="Q3473" s="12" t="s">
        <v>8315</v>
      </c>
      <c r="R3473" t="s">
        <v>8316</v>
      </c>
      <c r="S3473" s="10">
        <f t="shared" si="293"/>
        <v>41841.820486111108</v>
      </c>
      <c r="T3473" s="9">
        <f t="shared" si="294"/>
        <v>41882.833333333336</v>
      </c>
      <c r="U3473">
        <f t="shared" si="290"/>
        <v>2014</v>
      </c>
      <c r="V3473">
        <f t="shared" si="295"/>
        <v>7</v>
      </c>
    </row>
    <row r="3474" spans="1:22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91"/>
        <v>102</v>
      </c>
      <c r="P3474">
        <f t="shared" si="292"/>
        <v>88.739099999999993</v>
      </c>
      <c r="Q3474" s="12" t="s">
        <v>8315</v>
      </c>
      <c r="R3474" t="s">
        <v>8316</v>
      </c>
      <c r="S3474" s="10">
        <f t="shared" si="293"/>
        <v>41928.170497685183</v>
      </c>
      <c r="T3474" s="9">
        <f t="shared" si="294"/>
        <v>41949.249305555553</v>
      </c>
      <c r="U3474">
        <f t="shared" si="290"/>
        <v>2014</v>
      </c>
      <c r="V3474">
        <f t="shared" si="295"/>
        <v>10</v>
      </c>
    </row>
    <row r="3475" spans="1:22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91"/>
        <v>100</v>
      </c>
      <c r="P3475">
        <f t="shared" si="292"/>
        <v>148.48480000000001</v>
      </c>
      <c r="Q3475" s="12" t="s">
        <v>8315</v>
      </c>
      <c r="R3475" t="s">
        <v>8316</v>
      </c>
      <c r="S3475" s="10">
        <f t="shared" si="293"/>
        <v>42062.834444444445</v>
      </c>
      <c r="T3475" s="9">
        <f t="shared" si="294"/>
        <v>42083.852083333331</v>
      </c>
      <c r="U3475">
        <f t="shared" si="290"/>
        <v>2015</v>
      </c>
      <c r="V3475">
        <f t="shared" si="295"/>
        <v>2</v>
      </c>
    </row>
    <row r="3476" spans="1:22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91"/>
        <v>101</v>
      </c>
      <c r="P3476">
        <f t="shared" si="292"/>
        <v>51.794899999999998</v>
      </c>
      <c r="Q3476" s="12" t="s">
        <v>8315</v>
      </c>
      <c r="R3476" t="s">
        <v>8316</v>
      </c>
      <c r="S3476" s="10">
        <f t="shared" si="293"/>
        <v>42541.501516203702</v>
      </c>
      <c r="T3476" s="9">
        <f t="shared" si="294"/>
        <v>42571.501516203702</v>
      </c>
      <c r="U3476">
        <f t="shared" si="290"/>
        <v>2016</v>
      </c>
      <c r="V3476">
        <f t="shared" si="295"/>
        <v>6</v>
      </c>
    </row>
    <row r="3477" spans="1:22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91"/>
        <v>113</v>
      </c>
      <c r="P3477">
        <f t="shared" si="292"/>
        <v>20</v>
      </c>
      <c r="Q3477" s="12" t="s">
        <v>8315</v>
      </c>
      <c r="R3477" t="s">
        <v>8316</v>
      </c>
      <c r="S3477" s="10">
        <f t="shared" si="293"/>
        <v>41918.880833333329</v>
      </c>
      <c r="T3477" s="9">
        <f t="shared" si="294"/>
        <v>41946</v>
      </c>
      <c r="U3477">
        <f t="shared" si="290"/>
        <v>2014</v>
      </c>
      <c r="V3477">
        <f t="shared" si="295"/>
        <v>10</v>
      </c>
    </row>
    <row r="3478" spans="1:22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91"/>
        <v>104</v>
      </c>
      <c r="P3478">
        <f t="shared" si="292"/>
        <v>52</v>
      </c>
      <c r="Q3478" s="12" t="s">
        <v>8315</v>
      </c>
      <c r="R3478" t="s">
        <v>8316</v>
      </c>
      <c r="S3478" s="10">
        <f t="shared" si="293"/>
        <v>41921.279976851853</v>
      </c>
      <c r="T3478" s="9">
        <f t="shared" si="294"/>
        <v>41939.125</v>
      </c>
      <c r="U3478">
        <f t="shared" si="290"/>
        <v>2014</v>
      </c>
      <c r="V3478">
        <f t="shared" si="295"/>
        <v>10</v>
      </c>
    </row>
    <row r="3479" spans="1:22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91"/>
        <v>115</v>
      </c>
      <c r="P3479">
        <f t="shared" si="292"/>
        <v>53.230800000000002</v>
      </c>
      <c r="Q3479" s="12" t="s">
        <v>8315</v>
      </c>
      <c r="R3479" t="s">
        <v>8316</v>
      </c>
      <c r="S3479" s="10">
        <f t="shared" si="293"/>
        <v>42128.736608796295</v>
      </c>
      <c r="T3479" s="9">
        <f t="shared" si="294"/>
        <v>42141.125</v>
      </c>
      <c r="U3479">
        <f t="shared" si="290"/>
        <v>2015</v>
      </c>
      <c r="V3479">
        <f t="shared" si="295"/>
        <v>5</v>
      </c>
    </row>
    <row r="3480" spans="1:22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91"/>
        <v>113</v>
      </c>
      <c r="P3480">
        <f t="shared" si="292"/>
        <v>39.596499999999999</v>
      </c>
      <c r="Q3480" s="12" t="s">
        <v>8315</v>
      </c>
      <c r="R3480" t="s">
        <v>8316</v>
      </c>
      <c r="S3480" s="10">
        <f t="shared" si="293"/>
        <v>42053.916921296302</v>
      </c>
      <c r="T3480" s="9">
        <f t="shared" si="294"/>
        <v>42079.875</v>
      </c>
      <c r="U3480">
        <f t="shared" si="290"/>
        <v>2015</v>
      </c>
      <c r="V3480">
        <f t="shared" si="295"/>
        <v>2</v>
      </c>
    </row>
    <row r="3481" spans="1:22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91"/>
        <v>128</v>
      </c>
      <c r="P3481">
        <f t="shared" si="292"/>
        <v>34.25</v>
      </c>
      <c r="Q3481" s="12" t="s">
        <v>8315</v>
      </c>
      <c r="R3481" t="s">
        <v>8316</v>
      </c>
      <c r="S3481" s="10">
        <f t="shared" si="293"/>
        <v>41781.855092592588</v>
      </c>
      <c r="T3481" s="9">
        <f t="shared" si="294"/>
        <v>41811.855092592588</v>
      </c>
      <c r="U3481">
        <f t="shared" si="290"/>
        <v>2014</v>
      </c>
      <c r="V3481">
        <f t="shared" si="295"/>
        <v>5</v>
      </c>
    </row>
    <row r="3482" spans="1:22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91"/>
        <v>143</v>
      </c>
      <c r="P3482">
        <f t="shared" si="292"/>
        <v>164.61539999999999</v>
      </c>
      <c r="Q3482" s="12" t="s">
        <v>8315</v>
      </c>
      <c r="R3482" t="s">
        <v>8316</v>
      </c>
      <c r="S3482" s="10">
        <f t="shared" si="293"/>
        <v>42171.317442129628</v>
      </c>
      <c r="T3482" s="9">
        <f t="shared" si="294"/>
        <v>42195.875</v>
      </c>
      <c r="U3482">
        <f t="shared" si="290"/>
        <v>2015</v>
      </c>
      <c r="V3482">
        <f t="shared" si="295"/>
        <v>6</v>
      </c>
    </row>
    <row r="3483" spans="1:22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91"/>
        <v>119</v>
      </c>
      <c r="P3483">
        <f t="shared" si="292"/>
        <v>125.0526</v>
      </c>
      <c r="Q3483" s="12" t="s">
        <v>8315</v>
      </c>
      <c r="R3483" t="s">
        <v>8316</v>
      </c>
      <c r="S3483" s="10">
        <f t="shared" si="293"/>
        <v>41989.24754629629</v>
      </c>
      <c r="T3483" s="9">
        <f t="shared" si="294"/>
        <v>42006.24754629629</v>
      </c>
      <c r="U3483">
        <f t="shared" si="290"/>
        <v>2014</v>
      </c>
      <c r="V3483">
        <f t="shared" si="295"/>
        <v>12</v>
      </c>
    </row>
    <row r="3484" spans="1:22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91"/>
        <v>138</v>
      </c>
      <c r="P3484">
        <f t="shared" si="292"/>
        <v>51.875</v>
      </c>
      <c r="Q3484" s="12" t="s">
        <v>8315</v>
      </c>
      <c r="R3484" t="s">
        <v>8316</v>
      </c>
      <c r="S3484" s="10">
        <f t="shared" si="293"/>
        <v>41796.771597222221</v>
      </c>
      <c r="T3484" s="9">
        <f t="shared" si="294"/>
        <v>41826.771597222221</v>
      </c>
      <c r="U3484">
        <f t="shared" si="290"/>
        <v>2014</v>
      </c>
      <c r="V3484">
        <f t="shared" si="295"/>
        <v>6</v>
      </c>
    </row>
    <row r="3485" spans="1:22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91"/>
        <v>160</v>
      </c>
      <c r="P3485">
        <f t="shared" si="292"/>
        <v>40.285699999999999</v>
      </c>
      <c r="Q3485" s="12" t="s">
        <v>8315</v>
      </c>
      <c r="R3485" t="s">
        <v>8316</v>
      </c>
      <c r="S3485" s="10">
        <f t="shared" si="293"/>
        <v>41793.668761574074</v>
      </c>
      <c r="T3485" s="9">
        <f t="shared" si="294"/>
        <v>41823.668761574074</v>
      </c>
      <c r="U3485">
        <f t="shared" si="290"/>
        <v>2014</v>
      </c>
      <c r="V3485">
        <f t="shared" si="295"/>
        <v>6</v>
      </c>
    </row>
    <row r="3486" spans="1:22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91"/>
        <v>114</v>
      </c>
      <c r="P3486">
        <f t="shared" si="292"/>
        <v>64.909099999999995</v>
      </c>
      <c r="Q3486" s="12" t="s">
        <v>8315</v>
      </c>
      <c r="R3486" t="s">
        <v>8316</v>
      </c>
      <c r="S3486" s="10">
        <f t="shared" si="293"/>
        <v>42506.760405092587</v>
      </c>
      <c r="T3486" s="9">
        <f t="shared" si="294"/>
        <v>42536.760405092587</v>
      </c>
      <c r="U3486">
        <f t="shared" si="290"/>
        <v>2016</v>
      </c>
      <c r="V3486">
        <f t="shared" si="295"/>
        <v>5</v>
      </c>
    </row>
    <row r="3487" spans="1:22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91"/>
        <v>101</v>
      </c>
      <c r="P3487">
        <f t="shared" si="292"/>
        <v>55.333300000000001</v>
      </c>
      <c r="Q3487" s="12" t="s">
        <v>8315</v>
      </c>
      <c r="R3487" t="s">
        <v>8316</v>
      </c>
      <c r="S3487" s="10">
        <f t="shared" si="293"/>
        <v>42372.693055555559</v>
      </c>
      <c r="T3487" s="9">
        <f t="shared" si="294"/>
        <v>42402.693055555559</v>
      </c>
      <c r="U3487">
        <f t="shared" si="290"/>
        <v>2016</v>
      </c>
      <c r="V3487">
        <f t="shared" si="295"/>
        <v>1</v>
      </c>
    </row>
    <row r="3488" spans="1:22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91"/>
        <v>155</v>
      </c>
      <c r="P3488">
        <f t="shared" si="292"/>
        <v>83.142899999999997</v>
      </c>
      <c r="Q3488" s="12" t="s">
        <v>8315</v>
      </c>
      <c r="R3488" t="s">
        <v>8316</v>
      </c>
      <c r="S3488" s="10">
        <f t="shared" si="293"/>
        <v>42126.87501157407</v>
      </c>
      <c r="T3488" s="9">
        <f t="shared" si="294"/>
        <v>42158.290972222225</v>
      </c>
      <c r="U3488">
        <f t="shared" si="290"/>
        <v>2015</v>
      </c>
      <c r="V3488">
        <f t="shared" si="295"/>
        <v>5</v>
      </c>
    </row>
    <row r="3489" spans="1:22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91"/>
        <v>128</v>
      </c>
      <c r="P3489">
        <f t="shared" si="292"/>
        <v>38.7121</v>
      </c>
      <c r="Q3489" s="12" t="s">
        <v>8315</v>
      </c>
      <c r="R3489" t="s">
        <v>8316</v>
      </c>
      <c r="S3489" s="10">
        <f t="shared" si="293"/>
        <v>42149.940416666665</v>
      </c>
      <c r="T3489" s="9">
        <f t="shared" si="294"/>
        <v>42179.940416666665</v>
      </c>
      <c r="U3489">
        <f t="shared" si="290"/>
        <v>2015</v>
      </c>
      <c r="V3489">
        <f t="shared" si="295"/>
        <v>5</v>
      </c>
    </row>
    <row r="3490" spans="1:22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91"/>
        <v>121</v>
      </c>
      <c r="P3490">
        <f t="shared" si="292"/>
        <v>125.3793</v>
      </c>
      <c r="Q3490" s="12" t="s">
        <v>8315</v>
      </c>
      <c r="R3490" t="s">
        <v>8316</v>
      </c>
      <c r="S3490" s="10">
        <f t="shared" si="293"/>
        <v>42087.768055555556</v>
      </c>
      <c r="T3490" s="9">
        <f t="shared" si="294"/>
        <v>42111.666666666672</v>
      </c>
      <c r="U3490">
        <f t="shared" si="290"/>
        <v>2015</v>
      </c>
      <c r="V3490">
        <f t="shared" si="295"/>
        <v>3</v>
      </c>
    </row>
    <row r="3491" spans="1:22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91"/>
        <v>113</v>
      </c>
      <c r="P3491">
        <f t="shared" si="292"/>
        <v>78.263900000000007</v>
      </c>
      <c r="Q3491" s="12" t="s">
        <v>8315</v>
      </c>
      <c r="R3491" t="s">
        <v>8316</v>
      </c>
      <c r="S3491" s="10">
        <f t="shared" si="293"/>
        <v>41753.635775462964</v>
      </c>
      <c r="T3491" s="9">
        <f t="shared" si="294"/>
        <v>41783.875</v>
      </c>
      <c r="U3491">
        <f t="shared" si="290"/>
        <v>2014</v>
      </c>
      <c r="V3491">
        <f t="shared" si="295"/>
        <v>4</v>
      </c>
    </row>
    <row r="3492" spans="1:22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91"/>
        <v>128</v>
      </c>
      <c r="P3492">
        <f t="shared" si="292"/>
        <v>47.222200000000001</v>
      </c>
      <c r="Q3492" s="12" t="s">
        <v>8315</v>
      </c>
      <c r="R3492" t="s">
        <v>8316</v>
      </c>
      <c r="S3492" s="10">
        <f t="shared" si="293"/>
        <v>42443.802361111113</v>
      </c>
      <c r="T3492" s="9">
        <f t="shared" si="294"/>
        <v>42473.802361111113</v>
      </c>
      <c r="U3492">
        <f t="shared" si="290"/>
        <v>2016</v>
      </c>
      <c r="V3492">
        <f t="shared" si="295"/>
        <v>3</v>
      </c>
    </row>
    <row r="3493" spans="1:22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91"/>
        <v>158</v>
      </c>
      <c r="P3493">
        <f t="shared" si="292"/>
        <v>79.099999999999994</v>
      </c>
      <c r="Q3493" s="12" t="s">
        <v>8315</v>
      </c>
      <c r="R3493" t="s">
        <v>8316</v>
      </c>
      <c r="S3493" s="10">
        <f t="shared" si="293"/>
        <v>42121.249814814815</v>
      </c>
      <c r="T3493" s="9">
        <f t="shared" si="294"/>
        <v>42142.249814814815</v>
      </c>
      <c r="U3493">
        <f t="shared" si="290"/>
        <v>2015</v>
      </c>
      <c r="V3493">
        <f t="shared" si="295"/>
        <v>4</v>
      </c>
    </row>
    <row r="3494" spans="1:22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91"/>
        <v>105</v>
      </c>
      <c r="P3494">
        <f t="shared" si="292"/>
        <v>114.292</v>
      </c>
      <c r="Q3494" s="12" t="s">
        <v>8315</v>
      </c>
      <c r="R3494" t="s">
        <v>8316</v>
      </c>
      <c r="S3494" s="10">
        <f t="shared" si="293"/>
        <v>42268.009224537032</v>
      </c>
      <c r="T3494" s="9">
        <f t="shared" si="294"/>
        <v>42303.009224537032</v>
      </c>
      <c r="U3494">
        <f t="shared" si="290"/>
        <v>2015</v>
      </c>
      <c r="V3494">
        <f t="shared" si="295"/>
        <v>9</v>
      </c>
    </row>
    <row r="3495" spans="1:22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91"/>
        <v>100</v>
      </c>
      <c r="P3495">
        <f t="shared" si="292"/>
        <v>51.7241</v>
      </c>
      <c r="Q3495" s="12" t="s">
        <v>8315</v>
      </c>
      <c r="R3495" t="s">
        <v>8316</v>
      </c>
      <c r="S3495" s="10">
        <f t="shared" si="293"/>
        <v>41848.866157407407</v>
      </c>
      <c r="T3495" s="9">
        <f t="shared" si="294"/>
        <v>41868.21597222222</v>
      </c>
      <c r="U3495">
        <f t="shared" si="290"/>
        <v>2014</v>
      </c>
      <c r="V3495">
        <f t="shared" si="295"/>
        <v>7</v>
      </c>
    </row>
    <row r="3496" spans="1:22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91"/>
        <v>100</v>
      </c>
      <c r="P3496">
        <f t="shared" si="292"/>
        <v>30.769200000000001</v>
      </c>
      <c r="Q3496" s="12" t="s">
        <v>8315</v>
      </c>
      <c r="R3496" t="s">
        <v>8316</v>
      </c>
      <c r="S3496" s="10">
        <f t="shared" si="293"/>
        <v>42689.214988425927</v>
      </c>
      <c r="T3496" s="9">
        <f t="shared" si="294"/>
        <v>42700.25</v>
      </c>
      <c r="U3496">
        <f t="shared" si="290"/>
        <v>2016</v>
      </c>
      <c r="V3496">
        <f t="shared" si="295"/>
        <v>11</v>
      </c>
    </row>
    <row r="3497" spans="1:22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91"/>
        <v>107</v>
      </c>
      <c r="P3497">
        <f t="shared" si="292"/>
        <v>74.208299999999994</v>
      </c>
      <c r="Q3497" s="12" t="s">
        <v>8315</v>
      </c>
      <c r="R3497" t="s">
        <v>8316</v>
      </c>
      <c r="S3497" s="10">
        <f t="shared" si="293"/>
        <v>41915.762835648151</v>
      </c>
      <c r="T3497" s="9">
        <f t="shared" si="294"/>
        <v>41944.720833333333</v>
      </c>
      <c r="U3497">
        <f t="shared" si="290"/>
        <v>2014</v>
      </c>
      <c r="V3497">
        <f t="shared" si="295"/>
        <v>10</v>
      </c>
    </row>
    <row r="3498" spans="1:22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91"/>
        <v>124</v>
      </c>
      <c r="P3498">
        <f t="shared" si="292"/>
        <v>47.846200000000003</v>
      </c>
      <c r="Q3498" s="12" t="s">
        <v>8315</v>
      </c>
      <c r="R3498" t="s">
        <v>8316</v>
      </c>
      <c r="S3498" s="10">
        <f t="shared" si="293"/>
        <v>42584.846828703703</v>
      </c>
      <c r="T3498" s="9">
        <f t="shared" si="294"/>
        <v>42624.846828703703</v>
      </c>
      <c r="U3498">
        <f t="shared" si="290"/>
        <v>2016</v>
      </c>
      <c r="V3498">
        <f t="shared" si="295"/>
        <v>8</v>
      </c>
    </row>
    <row r="3499" spans="1:22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91"/>
        <v>109</v>
      </c>
      <c r="P3499">
        <f t="shared" si="292"/>
        <v>34.408200000000001</v>
      </c>
      <c r="Q3499" s="12" t="s">
        <v>8315</v>
      </c>
      <c r="R3499" t="s">
        <v>8316</v>
      </c>
      <c r="S3499" s="10">
        <f t="shared" si="293"/>
        <v>42511.741944444439</v>
      </c>
      <c r="T3499" s="9">
        <f t="shared" si="294"/>
        <v>42523.916666666672</v>
      </c>
      <c r="U3499">
        <f t="shared" si="290"/>
        <v>2016</v>
      </c>
      <c r="V3499">
        <f t="shared" si="295"/>
        <v>5</v>
      </c>
    </row>
    <row r="3500" spans="1:22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91"/>
        <v>102</v>
      </c>
      <c r="P3500">
        <f t="shared" si="292"/>
        <v>40.238100000000003</v>
      </c>
      <c r="Q3500" s="12" t="s">
        <v>8315</v>
      </c>
      <c r="R3500" t="s">
        <v>8316</v>
      </c>
      <c r="S3500" s="10">
        <f t="shared" si="293"/>
        <v>42459.15861111111</v>
      </c>
      <c r="T3500" s="9">
        <f t="shared" si="294"/>
        <v>42518.905555555553</v>
      </c>
      <c r="U3500">
        <f t="shared" si="290"/>
        <v>2016</v>
      </c>
      <c r="V3500">
        <f t="shared" si="295"/>
        <v>3</v>
      </c>
    </row>
    <row r="3501" spans="1:22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91"/>
        <v>106</v>
      </c>
      <c r="P3501">
        <f t="shared" si="292"/>
        <v>60.285699999999999</v>
      </c>
      <c r="Q3501" s="12" t="s">
        <v>8315</v>
      </c>
      <c r="R3501" t="s">
        <v>8316</v>
      </c>
      <c r="S3501" s="10">
        <f t="shared" si="293"/>
        <v>42132.036168981482</v>
      </c>
      <c r="T3501" s="9">
        <f t="shared" si="294"/>
        <v>42186.290972222225</v>
      </c>
      <c r="U3501">
        <f t="shared" ref="U3501:U3564" si="296">YEAR(S3501)</f>
        <v>2015</v>
      </c>
      <c r="V3501">
        <f t="shared" si="295"/>
        <v>5</v>
      </c>
    </row>
    <row r="3502" spans="1:22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91"/>
        <v>106</v>
      </c>
      <c r="P3502">
        <f t="shared" si="292"/>
        <v>25.3095</v>
      </c>
      <c r="Q3502" s="12" t="s">
        <v>8315</v>
      </c>
      <c r="R3502" t="s">
        <v>8316</v>
      </c>
      <c r="S3502" s="10">
        <f t="shared" si="293"/>
        <v>42419.91942129629</v>
      </c>
      <c r="T3502" s="9">
        <f t="shared" si="294"/>
        <v>42436.207638888889</v>
      </c>
      <c r="U3502">
        <f t="shared" si="296"/>
        <v>2016</v>
      </c>
      <c r="V3502">
        <f t="shared" si="295"/>
        <v>2</v>
      </c>
    </row>
    <row r="3503" spans="1:22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91"/>
        <v>101</v>
      </c>
      <c r="P3503">
        <f t="shared" si="292"/>
        <v>35.952399999999997</v>
      </c>
      <c r="Q3503" s="12" t="s">
        <v>8315</v>
      </c>
      <c r="R3503" t="s">
        <v>8316</v>
      </c>
      <c r="S3503" s="10">
        <f t="shared" si="293"/>
        <v>42233.763831018514</v>
      </c>
      <c r="T3503" s="9">
        <f t="shared" si="294"/>
        <v>42258.763831018514</v>
      </c>
      <c r="U3503">
        <f t="shared" si="296"/>
        <v>2015</v>
      </c>
      <c r="V3503">
        <f t="shared" si="295"/>
        <v>8</v>
      </c>
    </row>
    <row r="3504" spans="1:22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91"/>
        <v>105</v>
      </c>
      <c r="P3504">
        <f t="shared" si="292"/>
        <v>136</v>
      </c>
      <c r="Q3504" s="12" t="s">
        <v>8315</v>
      </c>
      <c r="R3504" t="s">
        <v>8316</v>
      </c>
      <c r="S3504" s="10">
        <f t="shared" si="293"/>
        <v>42430.839398148149</v>
      </c>
      <c r="T3504" s="9">
        <f t="shared" si="294"/>
        <v>42445.165972222225</v>
      </c>
      <c r="U3504">
        <f t="shared" si="296"/>
        <v>2016</v>
      </c>
      <c r="V3504">
        <f t="shared" si="295"/>
        <v>3</v>
      </c>
    </row>
    <row r="3505" spans="1:22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91"/>
        <v>108</v>
      </c>
      <c r="P3505">
        <f t="shared" si="292"/>
        <v>70.763199999999998</v>
      </c>
      <c r="Q3505" s="12" t="s">
        <v>8315</v>
      </c>
      <c r="R3505" t="s">
        <v>8316</v>
      </c>
      <c r="S3505" s="10">
        <f t="shared" si="293"/>
        <v>42545.478333333333</v>
      </c>
      <c r="T3505" s="9">
        <f t="shared" si="294"/>
        <v>42575.478333333333</v>
      </c>
      <c r="U3505">
        <f t="shared" si="296"/>
        <v>2016</v>
      </c>
      <c r="V3505">
        <f t="shared" si="295"/>
        <v>6</v>
      </c>
    </row>
    <row r="3506" spans="1:22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91"/>
        <v>100</v>
      </c>
      <c r="P3506">
        <f t="shared" si="292"/>
        <v>125</v>
      </c>
      <c r="Q3506" s="12" t="s">
        <v>8315</v>
      </c>
      <c r="R3506" t="s">
        <v>8316</v>
      </c>
      <c r="S3506" s="10">
        <f t="shared" si="293"/>
        <v>42297.748738425929</v>
      </c>
      <c r="T3506" s="9">
        <f t="shared" si="294"/>
        <v>42327.790405092594</v>
      </c>
      <c r="U3506">
        <f t="shared" si="296"/>
        <v>2015</v>
      </c>
      <c r="V3506">
        <f t="shared" si="295"/>
        <v>10</v>
      </c>
    </row>
    <row r="3507" spans="1:22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91"/>
        <v>104</v>
      </c>
      <c r="P3507">
        <f t="shared" si="292"/>
        <v>66.512799999999999</v>
      </c>
      <c r="Q3507" s="12" t="s">
        <v>8315</v>
      </c>
      <c r="R3507" t="s">
        <v>8316</v>
      </c>
      <c r="S3507" s="10">
        <f t="shared" si="293"/>
        <v>41760.935706018521</v>
      </c>
      <c r="T3507" s="9">
        <f t="shared" si="294"/>
        <v>41772.166666666664</v>
      </c>
      <c r="U3507">
        <f t="shared" si="296"/>
        <v>2014</v>
      </c>
      <c r="V3507">
        <f t="shared" si="295"/>
        <v>5</v>
      </c>
    </row>
    <row r="3508" spans="1:22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91"/>
        <v>102</v>
      </c>
      <c r="P3508">
        <f t="shared" si="292"/>
        <v>105</v>
      </c>
      <c r="Q3508" s="12" t="s">
        <v>8315</v>
      </c>
      <c r="R3508" t="s">
        <v>8316</v>
      </c>
      <c r="S3508" s="10">
        <f t="shared" si="293"/>
        <v>41829.734259259261</v>
      </c>
      <c r="T3508" s="9">
        <f t="shared" si="294"/>
        <v>41874.734259259261</v>
      </c>
      <c r="U3508">
        <f t="shared" si="296"/>
        <v>2014</v>
      </c>
      <c r="V3508">
        <f t="shared" si="295"/>
        <v>7</v>
      </c>
    </row>
    <row r="3509" spans="1:22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91"/>
        <v>104</v>
      </c>
      <c r="P3509">
        <f t="shared" si="292"/>
        <v>145</v>
      </c>
      <c r="Q3509" s="12" t="s">
        <v>8315</v>
      </c>
      <c r="R3509" t="s">
        <v>8316</v>
      </c>
      <c r="S3509" s="10">
        <f t="shared" si="293"/>
        <v>42491.92288194444</v>
      </c>
      <c r="T3509" s="9">
        <f t="shared" si="294"/>
        <v>42521.92288194444</v>
      </c>
      <c r="U3509">
        <f t="shared" si="296"/>
        <v>2016</v>
      </c>
      <c r="V3509">
        <f t="shared" si="295"/>
        <v>5</v>
      </c>
    </row>
    <row r="3510" spans="1:22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91"/>
        <v>180</v>
      </c>
      <c r="P3510">
        <f t="shared" si="292"/>
        <v>12</v>
      </c>
      <c r="Q3510" s="12" t="s">
        <v>8315</v>
      </c>
      <c r="R3510" t="s">
        <v>8316</v>
      </c>
      <c r="S3510" s="10">
        <f t="shared" si="293"/>
        <v>42477.729780092588</v>
      </c>
      <c r="T3510" s="9">
        <f t="shared" si="294"/>
        <v>42500.875</v>
      </c>
      <c r="U3510">
        <f t="shared" si="296"/>
        <v>2016</v>
      </c>
      <c r="V3510">
        <f t="shared" si="295"/>
        <v>4</v>
      </c>
    </row>
    <row r="3511" spans="1:22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91"/>
        <v>106</v>
      </c>
      <c r="P3511">
        <f t="shared" si="292"/>
        <v>96.666700000000006</v>
      </c>
      <c r="Q3511" s="12" t="s">
        <v>8315</v>
      </c>
      <c r="R3511" t="s">
        <v>8316</v>
      </c>
      <c r="S3511" s="10">
        <f t="shared" si="293"/>
        <v>41950.859560185185</v>
      </c>
      <c r="T3511" s="9">
        <f t="shared" si="294"/>
        <v>41964.204861111109</v>
      </c>
      <c r="U3511">
        <f t="shared" si="296"/>
        <v>2014</v>
      </c>
      <c r="V3511">
        <f t="shared" si="295"/>
        <v>11</v>
      </c>
    </row>
    <row r="3512" spans="1:22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91"/>
        <v>101</v>
      </c>
      <c r="P3512">
        <f t="shared" si="292"/>
        <v>60.333300000000001</v>
      </c>
      <c r="Q3512" s="12" t="s">
        <v>8315</v>
      </c>
      <c r="R3512" t="s">
        <v>8316</v>
      </c>
      <c r="S3512" s="10">
        <f t="shared" si="293"/>
        <v>41802.62090277778</v>
      </c>
      <c r="T3512" s="9">
        <f t="shared" si="294"/>
        <v>41822.62090277778</v>
      </c>
      <c r="U3512">
        <f t="shared" si="296"/>
        <v>2014</v>
      </c>
      <c r="V3512">
        <f t="shared" si="295"/>
        <v>6</v>
      </c>
    </row>
    <row r="3513" spans="1:22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91"/>
        <v>101</v>
      </c>
      <c r="P3513">
        <f t="shared" si="292"/>
        <v>79.8947</v>
      </c>
      <c r="Q3513" s="12" t="s">
        <v>8315</v>
      </c>
      <c r="R3513" t="s">
        <v>8316</v>
      </c>
      <c r="S3513" s="10">
        <f t="shared" si="293"/>
        <v>41927.873784722222</v>
      </c>
      <c r="T3513" s="9">
        <f t="shared" si="294"/>
        <v>41950.770833333336</v>
      </c>
      <c r="U3513">
        <f t="shared" si="296"/>
        <v>2014</v>
      </c>
      <c r="V3513">
        <f t="shared" si="295"/>
        <v>10</v>
      </c>
    </row>
    <row r="3514" spans="1:22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91"/>
        <v>100</v>
      </c>
      <c r="P3514">
        <f t="shared" si="292"/>
        <v>58.823500000000003</v>
      </c>
      <c r="Q3514" s="12" t="s">
        <v>8315</v>
      </c>
      <c r="R3514" t="s">
        <v>8316</v>
      </c>
      <c r="S3514" s="10">
        <f t="shared" si="293"/>
        <v>42057.536944444444</v>
      </c>
      <c r="T3514" s="9">
        <f t="shared" si="294"/>
        <v>42117.49527777778</v>
      </c>
      <c r="U3514">
        <f t="shared" si="296"/>
        <v>2015</v>
      </c>
      <c r="V3514">
        <f t="shared" si="295"/>
        <v>2</v>
      </c>
    </row>
    <row r="3515" spans="1:22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91"/>
        <v>118</v>
      </c>
      <c r="P3515">
        <f t="shared" si="292"/>
        <v>75.340900000000005</v>
      </c>
      <c r="Q3515" s="12" t="s">
        <v>8315</v>
      </c>
      <c r="R3515" t="s">
        <v>8316</v>
      </c>
      <c r="S3515" s="10">
        <f t="shared" si="293"/>
        <v>41781.096203703702</v>
      </c>
      <c r="T3515" s="9">
        <f t="shared" si="294"/>
        <v>41794.207638888889</v>
      </c>
      <c r="U3515">
        <f t="shared" si="296"/>
        <v>2014</v>
      </c>
      <c r="V3515">
        <f t="shared" si="295"/>
        <v>5</v>
      </c>
    </row>
    <row r="3516" spans="1:22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91"/>
        <v>110</v>
      </c>
      <c r="P3516">
        <f t="shared" si="292"/>
        <v>55</v>
      </c>
      <c r="Q3516" s="12" t="s">
        <v>8315</v>
      </c>
      <c r="R3516" t="s">
        <v>8316</v>
      </c>
      <c r="S3516" s="10">
        <f t="shared" si="293"/>
        <v>42020.846666666665</v>
      </c>
      <c r="T3516" s="9">
        <f t="shared" si="294"/>
        <v>42037.207638888889</v>
      </c>
      <c r="U3516">
        <f t="shared" si="296"/>
        <v>2015</v>
      </c>
      <c r="V3516">
        <f t="shared" si="295"/>
        <v>1</v>
      </c>
    </row>
    <row r="3517" spans="1:22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91"/>
        <v>103</v>
      </c>
      <c r="P3517">
        <f t="shared" si="292"/>
        <v>66.956500000000005</v>
      </c>
      <c r="Q3517" s="12" t="s">
        <v>8315</v>
      </c>
      <c r="R3517" t="s">
        <v>8316</v>
      </c>
      <c r="S3517" s="10">
        <f t="shared" si="293"/>
        <v>42125.772812499999</v>
      </c>
      <c r="T3517" s="9">
        <f t="shared" si="294"/>
        <v>42155.772812499999</v>
      </c>
      <c r="U3517">
        <f t="shared" si="296"/>
        <v>2015</v>
      </c>
      <c r="V3517">
        <f t="shared" si="295"/>
        <v>5</v>
      </c>
    </row>
    <row r="3518" spans="1:22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91"/>
        <v>100</v>
      </c>
      <c r="P3518">
        <f t="shared" si="292"/>
        <v>227.27269999999999</v>
      </c>
      <c r="Q3518" s="12" t="s">
        <v>8315</v>
      </c>
      <c r="R3518" t="s">
        <v>8316</v>
      </c>
      <c r="S3518" s="10">
        <f t="shared" si="293"/>
        <v>41856.010069444441</v>
      </c>
      <c r="T3518" s="9">
        <f t="shared" si="294"/>
        <v>41890.125</v>
      </c>
      <c r="U3518">
        <f t="shared" si="296"/>
        <v>2014</v>
      </c>
      <c r="V3518">
        <f t="shared" si="295"/>
        <v>8</v>
      </c>
    </row>
    <row r="3519" spans="1:22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91"/>
        <v>100</v>
      </c>
      <c r="P3519">
        <f t="shared" si="292"/>
        <v>307.69229999999999</v>
      </c>
      <c r="Q3519" s="12" t="s">
        <v>8315</v>
      </c>
      <c r="R3519" t="s">
        <v>8316</v>
      </c>
      <c r="S3519" s="10">
        <f t="shared" si="293"/>
        <v>41794.817523148151</v>
      </c>
      <c r="T3519" s="9">
        <f t="shared" si="294"/>
        <v>41824.458333333336</v>
      </c>
      <c r="U3519">
        <f t="shared" si="296"/>
        <v>2014</v>
      </c>
      <c r="V3519">
        <f t="shared" si="295"/>
        <v>6</v>
      </c>
    </row>
    <row r="3520" spans="1:22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91"/>
        <v>110</v>
      </c>
      <c r="P3520">
        <f t="shared" si="292"/>
        <v>50.020899999999997</v>
      </c>
      <c r="Q3520" s="12" t="s">
        <v>8315</v>
      </c>
      <c r="R3520" t="s">
        <v>8316</v>
      </c>
      <c r="S3520" s="10">
        <f t="shared" si="293"/>
        <v>41893.783553240741</v>
      </c>
      <c r="T3520" s="9">
        <f t="shared" si="294"/>
        <v>41914.597916666666</v>
      </c>
      <c r="U3520">
        <f t="shared" si="296"/>
        <v>2014</v>
      </c>
      <c r="V3520">
        <f t="shared" si="295"/>
        <v>9</v>
      </c>
    </row>
    <row r="3521" spans="1:22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91"/>
        <v>101</v>
      </c>
      <c r="P3521">
        <f t="shared" si="292"/>
        <v>72.392899999999997</v>
      </c>
      <c r="Q3521" s="12" t="s">
        <v>8315</v>
      </c>
      <c r="R3521" t="s">
        <v>8316</v>
      </c>
      <c r="S3521" s="10">
        <f t="shared" si="293"/>
        <v>42037.598958333328</v>
      </c>
      <c r="T3521" s="9">
        <f t="shared" si="294"/>
        <v>42067.598958333328</v>
      </c>
      <c r="U3521">
        <f t="shared" si="296"/>
        <v>2015</v>
      </c>
      <c r="V3521">
        <f t="shared" si="295"/>
        <v>2</v>
      </c>
    </row>
    <row r="3522" spans="1:22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91"/>
        <v>101</v>
      </c>
      <c r="P3522">
        <f t="shared" si="292"/>
        <v>95.952399999999997</v>
      </c>
      <c r="Q3522" s="12" t="s">
        <v>8315</v>
      </c>
      <c r="R3522" t="s">
        <v>8316</v>
      </c>
      <c r="S3522" s="10">
        <f t="shared" si="293"/>
        <v>42227.824212962965</v>
      </c>
      <c r="T3522" s="9">
        <f t="shared" si="294"/>
        <v>42253.57430555555</v>
      </c>
      <c r="U3522">
        <f t="shared" si="296"/>
        <v>2015</v>
      </c>
      <c r="V3522">
        <f t="shared" si="295"/>
        <v>8</v>
      </c>
    </row>
    <row r="3523" spans="1:22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97">ROUND(E3523/D3523*100,0)</f>
        <v>169</v>
      </c>
      <c r="P3523">
        <f t="shared" ref="P3523:P3586" si="298">IFERROR(ROUND(E3523/L3523,4),"no backers")</f>
        <v>45.615400000000001</v>
      </c>
      <c r="Q3523" s="12" t="s">
        <v>8315</v>
      </c>
      <c r="R3523" t="s">
        <v>8316</v>
      </c>
      <c r="S3523" s="10">
        <f t="shared" ref="S3523:S3586" si="299">(((J3523/60)/60)/24)+DATE(1970,1,1)</f>
        <v>41881.361342592594</v>
      </c>
      <c r="T3523" s="9">
        <f t="shared" ref="T3523:T3586" si="300">(((I3523/60)/60)/24)+DATE(1970,1,1)</f>
        <v>41911.361342592594</v>
      </c>
      <c r="U3523">
        <f t="shared" si="296"/>
        <v>2014</v>
      </c>
      <c r="V3523">
        <f t="shared" si="295"/>
        <v>8</v>
      </c>
    </row>
    <row r="3524" spans="1:22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97"/>
        <v>100</v>
      </c>
      <c r="P3524">
        <f t="shared" si="298"/>
        <v>41.029400000000003</v>
      </c>
      <c r="Q3524" s="12" t="s">
        <v>8315</v>
      </c>
      <c r="R3524" t="s">
        <v>8316</v>
      </c>
      <c r="S3524" s="10">
        <f t="shared" si="299"/>
        <v>42234.789884259255</v>
      </c>
      <c r="T3524" s="9">
        <f t="shared" si="300"/>
        <v>42262.420833333337</v>
      </c>
      <c r="U3524">
        <f t="shared" si="296"/>
        <v>2015</v>
      </c>
      <c r="V3524">
        <f t="shared" si="295"/>
        <v>8</v>
      </c>
    </row>
    <row r="3525" spans="1:22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97"/>
        <v>114</v>
      </c>
      <c r="P3525">
        <f t="shared" si="298"/>
        <v>56.825000000000003</v>
      </c>
      <c r="Q3525" s="12" t="s">
        <v>8315</v>
      </c>
      <c r="R3525" t="s">
        <v>8316</v>
      </c>
      <c r="S3525" s="10">
        <f t="shared" si="299"/>
        <v>42581.397546296299</v>
      </c>
      <c r="T3525" s="9">
        <f t="shared" si="300"/>
        <v>42638.958333333328</v>
      </c>
      <c r="U3525">
        <f t="shared" si="296"/>
        <v>2016</v>
      </c>
      <c r="V3525">
        <f t="shared" si="295"/>
        <v>7</v>
      </c>
    </row>
    <row r="3526" spans="1:22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97"/>
        <v>102</v>
      </c>
      <c r="P3526">
        <f t="shared" si="298"/>
        <v>137.2432</v>
      </c>
      <c r="Q3526" s="12" t="s">
        <v>8315</v>
      </c>
      <c r="R3526" t="s">
        <v>8316</v>
      </c>
      <c r="S3526" s="10">
        <f t="shared" si="299"/>
        <v>41880.76357638889</v>
      </c>
      <c r="T3526" s="9">
        <f t="shared" si="300"/>
        <v>41895.166666666664</v>
      </c>
      <c r="U3526">
        <f t="shared" si="296"/>
        <v>2014</v>
      </c>
      <c r="V3526">
        <f t="shared" si="295"/>
        <v>8</v>
      </c>
    </row>
    <row r="3527" spans="1:22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97"/>
        <v>106</v>
      </c>
      <c r="P3527">
        <f t="shared" si="298"/>
        <v>75.714299999999994</v>
      </c>
      <c r="Q3527" s="12" t="s">
        <v>8315</v>
      </c>
      <c r="R3527" t="s">
        <v>8316</v>
      </c>
      <c r="S3527" s="10">
        <f t="shared" si="299"/>
        <v>42214.6956712963</v>
      </c>
      <c r="T3527" s="9">
        <f t="shared" si="300"/>
        <v>42225.666666666672</v>
      </c>
      <c r="U3527">
        <f t="shared" si="296"/>
        <v>2015</v>
      </c>
      <c r="V3527">
        <f t="shared" si="295"/>
        <v>7</v>
      </c>
    </row>
    <row r="3528" spans="1:22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97"/>
        <v>102</v>
      </c>
      <c r="P3528">
        <f t="shared" si="298"/>
        <v>99</v>
      </c>
      <c r="Q3528" s="12" t="s">
        <v>8315</v>
      </c>
      <c r="R3528" t="s">
        <v>8316</v>
      </c>
      <c r="S3528" s="10">
        <f t="shared" si="299"/>
        <v>42460.335312499999</v>
      </c>
      <c r="T3528" s="9">
        <f t="shared" si="300"/>
        <v>42488.249305555553</v>
      </c>
      <c r="U3528">
        <f t="shared" si="296"/>
        <v>2016</v>
      </c>
      <c r="V3528">
        <f t="shared" si="295"/>
        <v>3</v>
      </c>
    </row>
    <row r="3529" spans="1:22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97"/>
        <v>117</v>
      </c>
      <c r="P3529">
        <f t="shared" si="298"/>
        <v>81.569800000000001</v>
      </c>
      <c r="Q3529" s="12" t="s">
        <v>8315</v>
      </c>
      <c r="R3529" t="s">
        <v>8316</v>
      </c>
      <c r="S3529" s="10">
        <f t="shared" si="299"/>
        <v>42167.023206018523</v>
      </c>
      <c r="T3529" s="9">
        <f t="shared" si="300"/>
        <v>42196.165972222225</v>
      </c>
      <c r="U3529">
        <f t="shared" si="296"/>
        <v>2015</v>
      </c>
      <c r="V3529">
        <f t="shared" si="295"/>
        <v>6</v>
      </c>
    </row>
    <row r="3530" spans="1:22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97"/>
        <v>101</v>
      </c>
      <c r="P3530">
        <f t="shared" si="298"/>
        <v>45.1081</v>
      </c>
      <c r="Q3530" s="12" t="s">
        <v>8315</v>
      </c>
      <c r="R3530" t="s">
        <v>8316</v>
      </c>
      <c r="S3530" s="10">
        <f t="shared" si="299"/>
        <v>42733.50136574074</v>
      </c>
      <c r="T3530" s="9">
        <f t="shared" si="300"/>
        <v>42753.50136574074</v>
      </c>
      <c r="U3530">
        <f t="shared" si="296"/>
        <v>2016</v>
      </c>
      <c r="V3530">
        <f t="shared" ref="V3530:V3593" si="301">MONTH(S3530)</f>
        <v>12</v>
      </c>
    </row>
    <row r="3531" spans="1:22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97"/>
        <v>132</v>
      </c>
      <c r="P3531">
        <f t="shared" si="298"/>
        <v>36.666699999999999</v>
      </c>
      <c r="Q3531" s="12" t="s">
        <v>8315</v>
      </c>
      <c r="R3531" t="s">
        <v>8316</v>
      </c>
      <c r="S3531" s="10">
        <f t="shared" si="299"/>
        <v>42177.761782407411</v>
      </c>
      <c r="T3531" s="9">
        <f t="shared" si="300"/>
        <v>42198.041666666672</v>
      </c>
      <c r="U3531">
        <f t="shared" si="296"/>
        <v>2015</v>
      </c>
      <c r="V3531">
        <f t="shared" si="301"/>
        <v>6</v>
      </c>
    </row>
    <row r="3532" spans="1:22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97"/>
        <v>100</v>
      </c>
      <c r="P3532">
        <f t="shared" si="298"/>
        <v>125</v>
      </c>
      <c r="Q3532" s="12" t="s">
        <v>8315</v>
      </c>
      <c r="R3532" t="s">
        <v>8316</v>
      </c>
      <c r="S3532" s="10">
        <f t="shared" si="299"/>
        <v>42442.623344907406</v>
      </c>
      <c r="T3532" s="9">
        <f t="shared" si="300"/>
        <v>42470.833333333328</v>
      </c>
      <c r="U3532">
        <f t="shared" si="296"/>
        <v>2016</v>
      </c>
      <c r="V3532">
        <f t="shared" si="301"/>
        <v>3</v>
      </c>
    </row>
    <row r="3533" spans="1:22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97"/>
        <v>128</v>
      </c>
      <c r="P3533">
        <f t="shared" si="298"/>
        <v>49.230800000000002</v>
      </c>
      <c r="Q3533" s="12" t="s">
        <v>8315</v>
      </c>
      <c r="R3533" t="s">
        <v>8316</v>
      </c>
      <c r="S3533" s="10">
        <f t="shared" si="299"/>
        <v>42521.654328703706</v>
      </c>
      <c r="T3533" s="9">
        <f t="shared" si="300"/>
        <v>42551.654328703706</v>
      </c>
      <c r="U3533">
        <f t="shared" si="296"/>
        <v>2016</v>
      </c>
      <c r="V3533">
        <f t="shared" si="301"/>
        <v>5</v>
      </c>
    </row>
    <row r="3534" spans="1:22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97"/>
        <v>119</v>
      </c>
      <c r="P3534">
        <f t="shared" si="298"/>
        <v>42.296300000000002</v>
      </c>
      <c r="Q3534" s="12" t="s">
        <v>8315</v>
      </c>
      <c r="R3534" t="s">
        <v>8316</v>
      </c>
      <c r="S3534" s="10">
        <f t="shared" si="299"/>
        <v>41884.599849537037</v>
      </c>
      <c r="T3534" s="9">
        <f t="shared" si="300"/>
        <v>41900.165972222225</v>
      </c>
      <c r="U3534">
        <f t="shared" si="296"/>
        <v>2014</v>
      </c>
      <c r="V3534">
        <f t="shared" si="301"/>
        <v>9</v>
      </c>
    </row>
    <row r="3535" spans="1:22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97"/>
        <v>126</v>
      </c>
      <c r="P3535">
        <f t="shared" si="298"/>
        <v>78.875</v>
      </c>
      <c r="Q3535" s="12" t="s">
        <v>8315</v>
      </c>
      <c r="R3535" t="s">
        <v>8316</v>
      </c>
      <c r="S3535" s="10">
        <f t="shared" si="299"/>
        <v>42289.761192129634</v>
      </c>
      <c r="T3535" s="9">
        <f t="shared" si="300"/>
        <v>42319.802858796291</v>
      </c>
      <c r="U3535">
        <f t="shared" si="296"/>
        <v>2015</v>
      </c>
      <c r="V3535">
        <f t="shared" si="301"/>
        <v>10</v>
      </c>
    </row>
    <row r="3536" spans="1:22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97"/>
        <v>156</v>
      </c>
      <c r="P3536">
        <f t="shared" si="298"/>
        <v>38.284300000000002</v>
      </c>
      <c r="Q3536" s="12" t="s">
        <v>8315</v>
      </c>
      <c r="R3536" t="s">
        <v>8316</v>
      </c>
      <c r="S3536" s="10">
        <f t="shared" si="299"/>
        <v>42243.6252662037</v>
      </c>
      <c r="T3536" s="9">
        <f t="shared" si="300"/>
        <v>42278.6252662037</v>
      </c>
      <c r="U3536">
        <f t="shared" si="296"/>
        <v>2015</v>
      </c>
      <c r="V3536">
        <f t="shared" si="301"/>
        <v>8</v>
      </c>
    </row>
    <row r="3537" spans="1:22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97"/>
        <v>103</v>
      </c>
      <c r="P3537">
        <f t="shared" si="298"/>
        <v>44.847799999999999</v>
      </c>
      <c r="Q3537" s="12" t="s">
        <v>8315</v>
      </c>
      <c r="R3537" t="s">
        <v>8316</v>
      </c>
      <c r="S3537" s="10">
        <f t="shared" si="299"/>
        <v>42248.640162037031</v>
      </c>
      <c r="T3537" s="9">
        <f t="shared" si="300"/>
        <v>42279.75</v>
      </c>
      <c r="U3537">
        <f t="shared" si="296"/>
        <v>2015</v>
      </c>
      <c r="V3537">
        <f t="shared" si="301"/>
        <v>9</v>
      </c>
    </row>
    <row r="3538" spans="1:22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97"/>
        <v>153</v>
      </c>
      <c r="P3538">
        <f t="shared" si="298"/>
        <v>13.529400000000001</v>
      </c>
      <c r="Q3538" s="12" t="s">
        <v>8315</v>
      </c>
      <c r="R3538" t="s">
        <v>8316</v>
      </c>
      <c r="S3538" s="10">
        <f t="shared" si="299"/>
        <v>42328.727141203708</v>
      </c>
      <c r="T3538" s="9">
        <f t="shared" si="300"/>
        <v>42358.499305555553</v>
      </c>
      <c r="U3538">
        <f t="shared" si="296"/>
        <v>2015</v>
      </c>
      <c r="V3538">
        <f t="shared" si="301"/>
        <v>11</v>
      </c>
    </row>
    <row r="3539" spans="1:22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97"/>
        <v>180</v>
      </c>
      <c r="P3539">
        <f t="shared" si="298"/>
        <v>43.5</v>
      </c>
      <c r="Q3539" s="12" t="s">
        <v>8315</v>
      </c>
      <c r="R3539" t="s">
        <v>8316</v>
      </c>
      <c r="S3539" s="10">
        <f t="shared" si="299"/>
        <v>41923.354351851849</v>
      </c>
      <c r="T3539" s="9">
        <f t="shared" si="300"/>
        <v>41960.332638888889</v>
      </c>
      <c r="U3539">
        <f t="shared" si="296"/>
        <v>2014</v>
      </c>
      <c r="V3539">
        <f t="shared" si="301"/>
        <v>10</v>
      </c>
    </row>
    <row r="3540" spans="1:22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97"/>
        <v>128</v>
      </c>
      <c r="P3540">
        <f t="shared" si="298"/>
        <v>30.951799999999999</v>
      </c>
      <c r="Q3540" s="12" t="s">
        <v>8315</v>
      </c>
      <c r="R3540" t="s">
        <v>8316</v>
      </c>
      <c r="S3540" s="10">
        <f t="shared" si="299"/>
        <v>42571.420601851853</v>
      </c>
      <c r="T3540" s="9">
        <f t="shared" si="300"/>
        <v>42599.420601851853</v>
      </c>
      <c r="U3540">
        <f t="shared" si="296"/>
        <v>2016</v>
      </c>
      <c r="V3540">
        <f t="shared" si="301"/>
        <v>7</v>
      </c>
    </row>
    <row r="3541" spans="1:22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97"/>
        <v>120</v>
      </c>
      <c r="P3541">
        <f t="shared" si="298"/>
        <v>55.230800000000002</v>
      </c>
      <c r="Q3541" s="12" t="s">
        <v>8315</v>
      </c>
      <c r="R3541" t="s">
        <v>8316</v>
      </c>
      <c r="S3541" s="10">
        <f t="shared" si="299"/>
        <v>42600.756041666667</v>
      </c>
      <c r="T3541" s="9">
        <f t="shared" si="300"/>
        <v>42621.756041666667</v>
      </c>
      <c r="U3541">
        <f t="shared" si="296"/>
        <v>2016</v>
      </c>
      <c r="V3541">
        <f t="shared" si="301"/>
        <v>8</v>
      </c>
    </row>
    <row r="3542" spans="1:22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97"/>
        <v>123</v>
      </c>
      <c r="P3542">
        <f t="shared" si="298"/>
        <v>46.125</v>
      </c>
      <c r="Q3542" s="12" t="s">
        <v>8315</v>
      </c>
      <c r="R3542" t="s">
        <v>8316</v>
      </c>
      <c r="S3542" s="10">
        <f t="shared" si="299"/>
        <v>42517.003368055557</v>
      </c>
      <c r="T3542" s="9">
        <f t="shared" si="300"/>
        <v>42547.003368055557</v>
      </c>
      <c r="U3542">
        <f t="shared" si="296"/>
        <v>2016</v>
      </c>
      <c r="V3542">
        <f t="shared" si="301"/>
        <v>5</v>
      </c>
    </row>
    <row r="3543" spans="1:22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97"/>
        <v>105</v>
      </c>
      <c r="P3543">
        <f t="shared" si="298"/>
        <v>39.375</v>
      </c>
      <c r="Q3543" s="12" t="s">
        <v>8315</v>
      </c>
      <c r="R3543" t="s">
        <v>8316</v>
      </c>
      <c r="S3543" s="10">
        <f t="shared" si="299"/>
        <v>42222.730034722219</v>
      </c>
      <c r="T3543" s="9">
        <f t="shared" si="300"/>
        <v>42247.730034722219</v>
      </c>
      <c r="U3543">
        <f t="shared" si="296"/>
        <v>2015</v>
      </c>
      <c r="V3543">
        <f t="shared" si="301"/>
        <v>8</v>
      </c>
    </row>
    <row r="3544" spans="1:22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97"/>
        <v>102</v>
      </c>
      <c r="P3544">
        <f t="shared" si="298"/>
        <v>66.152900000000002</v>
      </c>
      <c r="Q3544" s="12" t="s">
        <v>8315</v>
      </c>
      <c r="R3544" t="s">
        <v>8316</v>
      </c>
      <c r="S3544" s="10">
        <f t="shared" si="299"/>
        <v>41829.599791666667</v>
      </c>
      <c r="T3544" s="9">
        <f t="shared" si="300"/>
        <v>41889.599791666667</v>
      </c>
      <c r="U3544">
        <f t="shared" si="296"/>
        <v>2014</v>
      </c>
      <c r="V3544">
        <f t="shared" si="301"/>
        <v>7</v>
      </c>
    </row>
    <row r="3545" spans="1:22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97"/>
        <v>105</v>
      </c>
      <c r="P3545">
        <f t="shared" si="298"/>
        <v>54.137900000000002</v>
      </c>
      <c r="Q3545" s="12" t="s">
        <v>8315</v>
      </c>
      <c r="R3545" t="s">
        <v>8316</v>
      </c>
      <c r="S3545" s="10">
        <f t="shared" si="299"/>
        <v>42150.755312499998</v>
      </c>
      <c r="T3545" s="9">
        <f t="shared" si="300"/>
        <v>42180.755312499998</v>
      </c>
      <c r="U3545">
        <f t="shared" si="296"/>
        <v>2015</v>
      </c>
      <c r="V3545">
        <f t="shared" si="301"/>
        <v>5</v>
      </c>
    </row>
    <row r="3546" spans="1:22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97"/>
        <v>100</v>
      </c>
      <c r="P3546">
        <f t="shared" si="298"/>
        <v>104.16670000000001</v>
      </c>
      <c r="Q3546" s="12" t="s">
        <v>8315</v>
      </c>
      <c r="R3546" t="s">
        <v>8316</v>
      </c>
      <c r="S3546" s="10">
        <f t="shared" si="299"/>
        <v>42040.831678240742</v>
      </c>
      <c r="T3546" s="9">
        <f t="shared" si="300"/>
        <v>42070.831678240742</v>
      </c>
      <c r="U3546">
        <f t="shared" si="296"/>
        <v>2015</v>
      </c>
      <c r="V3546">
        <f t="shared" si="301"/>
        <v>2</v>
      </c>
    </row>
    <row r="3547" spans="1:22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97"/>
        <v>100</v>
      </c>
      <c r="P3547">
        <f t="shared" si="298"/>
        <v>31.375</v>
      </c>
      <c r="Q3547" s="12" t="s">
        <v>8315</v>
      </c>
      <c r="R3547" t="s">
        <v>8316</v>
      </c>
      <c r="S3547" s="10">
        <f t="shared" si="299"/>
        <v>42075.807395833333</v>
      </c>
      <c r="T3547" s="9">
        <f t="shared" si="300"/>
        <v>42105.807395833333</v>
      </c>
      <c r="U3547">
        <f t="shared" si="296"/>
        <v>2015</v>
      </c>
      <c r="V3547">
        <f t="shared" si="301"/>
        <v>3</v>
      </c>
    </row>
    <row r="3548" spans="1:22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97"/>
        <v>102</v>
      </c>
      <c r="P3548">
        <f t="shared" si="298"/>
        <v>59.210500000000003</v>
      </c>
      <c r="Q3548" s="12" t="s">
        <v>8315</v>
      </c>
      <c r="R3548" t="s">
        <v>8316</v>
      </c>
      <c r="S3548" s="10">
        <f t="shared" si="299"/>
        <v>42073.660694444443</v>
      </c>
      <c r="T3548" s="9">
        <f t="shared" si="300"/>
        <v>42095.165972222225</v>
      </c>
      <c r="U3548">
        <f t="shared" si="296"/>
        <v>2015</v>
      </c>
      <c r="V3548">
        <f t="shared" si="301"/>
        <v>3</v>
      </c>
    </row>
    <row r="3549" spans="1:22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97"/>
        <v>114</v>
      </c>
      <c r="P3549">
        <f t="shared" si="298"/>
        <v>119.1763</v>
      </c>
      <c r="Q3549" s="12" t="s">
        <v>8315</v>
      </c>
      <c r="R3549" t="s">
        <v>8316</v>
      </c>
      <c r="S3549" s="10">
        <f t="shared" si="299"/>
        <v>42480.078715277778</v>
      </c>
      <c r="T3549" s="9">
        <f t="shared" si="300"/>
        <v>42504.165972222225</v>
      </c>
      <c r="U3549">
        <f t="shared" si="296"/>
        <v>2016</v>
      </c>
      <c r="V3549">
        <f t="shared" si="301"/>
        <v>4</v>
      </c>
    </row>
    <row r="3550" spans="1:22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97"/>
        <v>102</v>
      </c>
      <c r="P3550">
        <f t="shared" si="298"/>
        <v>164.61539999999999</v>
      </c>
      <c r="Q3550" s="12" t="s">
        <v>8315</v>
      </c>
      <c r="R3550" t="s">
        <v>8316</v>
      </c>
      <c r="S3550" s="10">
        <f t="shared" si="299"/>
        <v>42411.942291666666</v>
      </c>
      <c r="T3550" s="9">
        <f t="shared" si="300"/>
        <v>42434.041666666672</v>
      </c>
      <c r="U3550">
        <f t="shared" si="296"/>
        <v>2016</v>
      </c>
      <c r="V3550">
        <f t="shared" si="301"/>
        <v>2</v>
      </c>
    </row>
    <row r="3551" spans="1:22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97"/>
        <v>102</v>
      </c>
      <c r="P3551">
        <f t="shared" si="298"/>
        <v>24.285699999999999</v>
      </c>
      <c r="Q3551" s="12" t="s">
        <v>8315</v>
      </c>
      <c r="R3551" t="s">
        <v>8316</v>
      </c>
      <c r="S3551" s="10">
        <f t="shared" si="299"/>
        <v>42223.394363425927</v>
      </c>
      <c r="T3551" s="9">
        <f t="shared" si="300"/>
        <v>42251.394363425927</v>
      </c>
      <c r="U3551">
        <f t="shared" si="296"/>
        <v>2015</v>
      </c>
      <c r="V3551">
        <f t="shared" si="301"/>
        <v>8</v>
      </c>
    </row>
    <row r="3552" spans="1:22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97"/>
        <v>105</v>
      </c>
      <c r="P3552">
        <f t="shared" si="298"/>
        <v>40.9375</v>
      </c>
      <c r="Q3552" s="12" t="s">
        <v>8315</v>
      </c>
      <c r="R3552" t="s">
        <v>8316</v>
      </c>
      <c r="S3552" s="10">
        <f t="shared" si="299"/>
        <v>42462.893495370372</v>
      </c>
      <c r="T3552" s="9">
        <f t="shared" si="300"/>
        <v>42492.893495370372</v>
      </c>
      <c r="U3552">
        <f t="shared" si="296"/>
        <v>2016</v>
      </c>
      <c r="V3552">
        <f t="shared" si="301"/>
        <v>4</v>
      </c>
    </row>
    <row r="3553" spans="1:22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97"/>
        <v>102</v>
      </c>
      <c r="P3553">
        <f t="shared" si="298"/>
        <v>61.1</v>
      </c>
      <c r="Q3553" s="12" t="s">
        <v>8315</v>
      </c>
      <c r="R3553" t="s">
        <v>8316</v>
      </c>
      <c r="S3553" s="10">
        <f t="shared" si="299"/>
        <v>41753.515856481477</v>
      </c>
      <c r="T3553" s="9">
        <f t="shared" si="300"/>
        <v>41781.921527777777</v>
      </c>
      <c r="U3553">
        <f t="shared" si="296"/>
        <v>2014</v>
      </c>
      <c r="V3553">
        <f t="shared" si="301"/>
        <v>4</v>
      </c>
    </row>
    <row r="3554" spans="1:22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97"/>
        <v>100</v>
      </c>
      <c r="P3554">
        <f t="shared" si="298"/>
        <v>38.65</v>
      </c>
      <c r="Q3554" s="12" t="s">
        <v>8315</v>
      </c>
      <c r="R3554" t="s">
        <v>8316</v>
      </c>
      <c r="S3554" s="10">
        <f t="shared" si="299"/>
        <v>41788.587083333332</v>
      </c>
      <c r="T3554" s="9">
        <f t="shared" si="300"/>
        <v>41818.587083333332</v>
      </c>
      <c r="U3554">
        <f t="shared" si="296"/>
        <v>2014</v>
      </c>
      <c r="V3554">
        <f t="shared" si="301"/>
        <v>5</v>
      </c>
    </row>
    <row r="3555" spans="1:22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97"/>
        <v>106</v>
      </c>
      <c r="P3555">
        <f t="shared" si="298"/>
        <v>56.201900000000002</v>
      </c>
      <c r="Q3555" s="12" t="s">
        <v>8315</v>
      </c>
      <c r="R3555" t="s">
        <v>8316</v>
      </c>
      <c r="S3555" s="10">
        <f t="shared" si="299"/>
        <v>42196.028703703705</v>
      </c>
      <c r="T3555" s="9">
        <f t="shared" si="300"/>
        <v>42228</v>
      </c>
      <c r="U3555">
        <f t="shared" si="296"/>
        <v>2015</v>
      </c>
      <c r="V3555">
        <f t="shared" si="301"/>
        <v>7</v>
      </c>
    </row>
    <row r="3556" spans="1:22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97"/>
        <v>113</v>
      </c>
      <c r="P3556">
        <f t="shared" si="298"/>
        <v>107.0021</v>
      </c>
      <c r="Q3556" s="12" t="s">
        <v>8315</v>
      </c>
      <c r="R3556" t="s">
        <v>8316</v>
      </c>
      <c r="S3556" s="10">
        <f t="shared" si="299"/>
        <v>42016.050451388888</v>
      </c>
      <c r="T3556" s="9">
        <f t="shared" si="300"/>
        <v>42046.708333333328</v>
      </c>
      <c r="U3556">
        <f t="shared" si="296"/>
        <v>2015</v>
      </c>
      <c r="V3556">
        <f t="shared" si="301"/>
        <v>1</v>
      </c>
    </row>
    <row r="3557" spans="1:22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97"/>
        <v>100</v>
      </c>
      <c r="P3557">
        <f t="shared" si="298"/>
        <v>171.42859999999999</v>
      </c>
      <c r="Q3557" s="12" t="s">
        <v>8315</v>
      </c>
      <c r="R3557" t="s">
        <v>8316</v>
      </c>
      <c r="S3557" s="10">
        <f t="shared" si="299"/>
        <v>42661.442060185189</v>
      </c>
      <c r="T3557" s="9">
        <f t="shared" si="300"/>
        <v>42691.483726851846</v>
      </c>
      <c r="U3557">
        <f t="shared" si="296"/>
        <v>2016</v>
      </c>
      <c r="V3557">
        <f t="shared" si="301"/>
        <v>10</v>
      </c>
    </row>
    <row r="3558" spans="1:22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97"/>
        <v>100</v>
      </c>
      <c r="P3558">
        <f t="shared" si="298"/>
        <v>110.5</v>
      </c>
      <c r="Q3558" s="12" t="s">
        <v>8315</v>
      </c>
      <c r="R3558" t="s">
        <v>8316</v>
      </c>
      <c r="S3558" s="10">
        <f t="shared" si="299"/>
        <v>41808.649583333332</v>
      </c>
      <c r="T3558" s="9">
        <f t="shared" si="300"/>
        <v>41868.649583333332</v>
      </c>
      <c r="U3558">
        <f t="shared" si="296"/>
        <v>2014</v>
      </c>
      <c r="V3558">
        <f t="shared" si="301"/>
        <v>6</v>
      </c>
    </row>
    <row r="3559" spans="1:22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97"/>
        <v>100</v>
      </c>
      <c r="P3559">
        <f t="shared" si="298"/>
        <v>179.27600000000001</v>
      </c>
      <c r="Q3559" s="12" t="s">
        <v>8315</v>
      </c>
      <c r="R3559" t="s">
        <v>8316</v>
      </c>
      <c r="S3559" s="10">
        <f t="shared" si="299"/>
        <v>41730.276747685188</v>
      </c>
      <c r="T3559" s="9">
        <f t="shared" si="300"/>
        <v>41764.276747685188</v>
      </c>
      <c r="U3559">
        <f t="shared" si="296"/>
        <v>2014</v>
      </c>
      <c r="V3559">
        <f t="shared" si="301"/>
        <v>4</v>
      </c>
    </row>
    <row r="3560" spans="1:22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97"/>
        <v>144</v>
      </c>
      <c r="P3560">
        <f t="shared" si="298"/>
        <v>22.909099999999999</v>
      </c>
      <c r="Q3560" s="12" t="s">
        <v>8315</v>
      </c>
      <c r="R3560" t="s">
        <v>8316</v>
      </c>
      <c r="S3560" s="10">
        <f t="shared" si="299"/>
        <v>42139.816840277781</v>
      </c>
      <c r="T3560" s="9">
        <f t="shared" si="300"/>
        <v>42181.875</v>
      </c>
      <c r="U3560">
        <f t="shared" si="296"/>
        <v>2015</v>
      </c>
      <c r="V3560">
        <f t="shared" si="301"/>
        <v>5</v>
      </c>
    </row>
    <row r="3561" spans="1:22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97"/>
        <v>104</v>
      </c>
      <c r="P3561">
        <f t="shared" si="298"/>
        <v>43.125</v>
      </c>
      <c r="Q3561" s="12" t="s">
        <v>8315</v>
      </c>
      <c r="R3561" t="s">
        <v>8316</v>
      </c>
      <c r="S3561" s="10">
        <f t="shared" si="299"/>
        <v>42194.096157407403</v>
      </c>
      <c r="T3561" s="9">
        <f t="shared" si="300"/>
        <v>42216.373611111107</v>
      </c>
      <c r="U3561">
        <f t="shared" si="296"/>
        <v>2015</v>
      </c>
      <c r="V3561">
        <f t="shared" si="301"/>
        <v>7</v>
      </c>
    </row>
    <row r="3562" spans="1:22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97"/>
        <v>108</v>
      </c>
      <c r="P3562">
        <f t="shared" si="298"/>
        <v>46.8919</v>
      </c>
      <c r="Q3562" s="12" t="s">
        <v>8315</v>
      </c>
      <c r="R3562" t="s">
        <v>8316</v>
      </c>
      <c r="S3562" s="10">
        <f t="shared" si="299"/>
        <v>42115.889652777783</v>
      </c>
      <c r="T3562" s="9">
        <f t="shared" si="300"/>
        <v>42151.114583333328</v>
      </c>
      <c r="U3562">
        <f t="shared" si="296"/>
        <v>2015</v>
      </c>
      <c r="V3562">
        <f t="shared" si="301"/>
        <v>4</v>
      </c>
    </row>
    <row r="3563" spans="1:22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97"/>
        <v>102</v>
      </c>
      <c r="P3563">
        <f t="shared" si="298"/>
        <v>47.407400000000003</v>
      </c>
      <c r="Q3563" s="12" t="s">
        <v>8315</v>
      </c>
      <c r="R3563" t="s">
        <v>8316</v>
      </c>
      <c r="S3563" s="10">
        <f t="shared" si="299"/>
        <v>42203.680300925931</v>
      </c>
      <c r="T3563" s="9">
        <f t="shared" si="300"/>
        <v>42221.774999999994</v>
      </c>
      <c r="U3563">
        <f t="shared" si="296"/>
        <v>2015</v>
      </c>
      <c r="V3563">
        <f t="shared" si="301"/>
        <v>7</v>
      </c>
    </row>
    <row r="3564" spans="1:22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97"/>
        <v>149</v>
      </c>
      <c r="P3564">
        <f t="shared" si="298"/>
        <v>15.129</v>
      </c>
      <c r="Q3564" s="12" t="s">
        <v>8315</v>
      </c>
      <c r="R3564" t="s">
        <v>8316</v>
      </c>
      <c r="S3564" s="10">
        <f t="shared" si="299"/>
        <v>42433.761886574073</v>
      </c>
      <c r="T3564" s="9">
        <f t="shared" si="300"/>
        <v>42442.916666666672</v>
      </c>
      <c r="U3564">
        <f t="shared" si="296"/>
        <v>2016</v>
      </c>
      <c r="V3564">
        <f t="shared" si="301"/>
        <v>3</v>
      </c>
    </row>
    <row r="3565" spans="1:22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97"/>
        <v>105</v>
      </c>
      <c r="P3565">
        <f t="shared" si="298"/>
        <v>21.097999999999999</v>
      </c>
      <c r="Q3565" s="12" t="s">
        <v>8315</v>
      </c>
      <c r="R3565" t="s">
        <v>8316</v>
      </c>
      <c r="S3565" s="10">
        <f t="shared" si="299"/>
        <v>42555.671944444446</v>
      </c>
      <c r="T3565" s="9">
        <f t="shared" si="300"/>
        <v>42583.791666666672</v>
      </c>
      <c r="U3565">
        <f t="shared" ref="U3565:U3628" si="302">YEAR(S3565)</f>
        <v>2016</v>
      </c>
      <c r="V3565">
        <f t="shared" si="301"/>
        <v>7</v>
      </c>
    </row>
    <row r="3566" spans="1:22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97"/>
        <v>101</v>
      </c>
      <c r="P3566">
        <f t="shared" si="298"/>
        <v>59.117600000000003</v>
      </c>
      <c r="Q3566" s="12" t="s">
        <v>8315</v>
      </c>
      <c r="R3566" t="s">
        <v>8316</v>
      </c>
      <c r="S3566" s="10">
        <f t="shared" si="299"/>
        <v>42236.623252314821</v>
      </c>
      <c r="T3566" s="9">
        <f t="shared" si="300"/>
        <v>42282.666666666672</v>
      </c>
      <c r="U3566">
        <f t="shared" si="302"/>
        <v>2015</v>
      </c>
      <c r="V3566">
        <f t="shared" si="301"/>
        <v>8</v>
      </c>
    </row>
    <row r="3567" spans="1:22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97"/>
        <v>131</v>
      </c>
      <c r="P3567">
        <f t="shared" si="298"/>
        <v>97.916700000000006</v>
      </c>
      <c r="Q3567" s="12" t="s">
        <v>8315</v>
      </c>
      <c r="R3567" t="s">
        <v>8316</v>
      </c>
      <c r="S3567" s="10">
        <f t="shared" si="299"/>
        <v>41974.743148148147</v>
      </c>
      <c r="T3567" s="9">
        <f t="shared" si="300"/>
        <v>42004.743148148147</v>
      </c>
      <c r="U3567">
        <f t="shared" si="302"/>
        <v>2014</v>
      </c>
      <c r="V3567">
        <f t="shared" si="301"/>
        <v>12</v>
      </c>
    </row>
    <row r="3568" spans="1:22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97"/>
        <v>105</v>
      </c>
      <c r="P3568">
        <f t="shared" si="298"/>
        <v>55.131599999999999</v>
      </c>
      <c r="Q3568" s="12" t="s">
        <v>8315</v>
      </c>
      <c r="R3568" t="s">
        <v>8316</v>
      </c>
      <c r="S3568" s="10">
        <f t="shared" si="299"/>
        <v>41997.507905092592</v>
      </c>
      <c r="T3568" s="9">
        <f t="shared" si="300"/>
        <v>42027.507905092592</v>
      </c>
      <c r="U3568">
        <f t="shared" si="302"/>
        <v>2014</v>
      </c>
      <c r="V3568">
        <f t="shared" si="301"/>
        <v>12</v>
      </c>
    </row>
    <row r="3569" spans="1:22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97"/>
        <v>109</v>
      </c>
      <c r="P3569">
        <f t="shared" si="298"/>
        <v>26.5366</v>
      </c>
      <c r="Q3569" s="12" t="s">
        <v>8315</v>
      </c>
      <c r="R3569" t="s">
        <v>8316</v>
      </c>
      <c r="S3569" s="10">
        <f t="shared" si="299"/>
        <v>42135.810694444444</v>
      </c>
      <c r="T3569" s="9">
        <f t="shared" si="300"/>
        <v>42165.810694444444</v>
      </c>
      <c r="U3569">
        <f t="shared" si="302"/>
        <v>2015</v>
      </c>
      <c r="V3569">
        <f t="shared" si="301"/>
        <v>5</v>
      </c>
    </row>
    <row r="3570" spans="1:22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97"/>
        <v>111</v>
      </c>
      <c r="P3570">
        <f t="shared" si="298"/>
        <v>58.421100000000003</v>
      </c>
      <c r="Q3570" s="12" t="s">
        <v>8315</v>
      </c>
      <c r="R3570" t="s">
        <v>8316</v>
      </c>
      <c r="S3570" s="10">
        <f t="shared" si="299"/>
        <v>41869.740671296298</v>
      </c>
      <c r="T3570" s="9">
        <f t="shared" si="300"/>
        <v>41899.740671296298</v>
      </c>
      <c r="U3570">
        <f t="shared" si="302"/>
        <v>2014</v>
      </c>
      <c r="V3570">
        <f t="shared" si="301"/>
        <v>8</v>
      </c>
    </row>
    <row r="3571" spans="1:22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97"/>
        <v>100</v>
      </c>
      <c r="P3571">
        <f t="shared" si="298"/>
        <v>122.53660000000001</v>
      </c>
      <c r="Q3571" s="12" t="s">
        <v>8315</v>
      </c>
      <c r="R3571" t="s">
        <v>8316</v>
      </c>
      <c r="S3571" s="10">
        <f t="shared" si="299"/>
        <v>41982.688611111109</v>
      </c>
      <c r="T3571" s="9">
        <f t="shared" si="300"/>
        <v>42012.688611111109</v>
      </c>
      <c r="U3571">
        <f t="shared" si="302"/>
        <v>2014</v>
      </c>
      <c r="V3571">
        <f t="shared" si="301"/>
        <v>12</v>
      </c>
    </row>
    <row r="3572" spans="1:22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97"/>
        <v>114</v>
      </c>
      <c r="P3572">
        <f t="shared" si="298"/>
        <v>87.961500000000001</v>
      </c>
      <c r="Q3572" s="12" t="s">
        <v>8315</v>
      </c>
      <c r="R3572" t="s">
        <v>8316</v>
      </c>
      <c r="S3572" s="10">
        <f t="shared" si="299"/>
        <v>41976.331979166673</v>
      </c>
      <c r="T3572" s="9">
        <f t="shared" si="300"/>
        <v>42004.291666666672</v>
      </c>
      <c r="U3572">
        <f t="shared" si="302"/>
        <v>2014</v>
      </c>
      <c r="V3572">
        <f t="shared" si="301"/>
        <v>12</v>
      </c>
    </row>
    <row r="3573" spans="1:22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97"/>
        <v>122</v>
      </c>
      <c r="P3573">
        <f t="shared" si="298"/>
        <v>73.239999999999995</v>
      </c>
      <c r="Q3573" s="12" t="s">
        <v>8315</v>
      </c>
      <c r="R3573" t="s">
        <v>8316</v>
      </c>
      <c r="S3573" s="10">
        <f t="shared" si="299"/>
        <v>41912.858946759261</v>
      </c>
      <c r="T3573" s="9">
        <f t="shared" si="300"/>
        <v>41942.858946759261</v>
      </c>
      <c r="U3573">
        <f t="shared" si="302"/>
        <v>2014</v>
      </c>
      <c r="V3573">
        <f t="shared" si="301"/>
        <v>9</v>
      </c>
    </row>
    <row r="3574" spans="1:22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97"/>
        <v>100</v>
      </c>
      <c r="P3574">
        <f t="shared" si="298"/>
        <v>55.555599999999998</v>
      </c>
      <c r="Q3574" s="12" t="s">
        <v>8315</v>
      </c>
      <c r="R3574" t="s">
        <v>8316</v>
      </c>
      <c r="S3574" s="10">
        <f t="shared" si="299"/>
        <v>42146.570393518516</v>
      </c>
      <c r="T3574" s="9">
        <f t="shared" si="300"/>
        <v>42176.570393518516</v>
      </c>
      <c r="U3574">
        <f t="shared" si="302"/>
        <v>2015</v>
      </c>
      <c r="V3574">
        <f t="shared" si="301"/>
        <v>5</v>
      </c>
    </row>
    <row r="3575" spans="1:22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97"/>
        <v>103</v>
      </c>
      <c r="P3575">
        <f t="shared" si="298"/>
        <v>39.538499999999999</v>
      </c>
      <c r="Q3575" s="12" t="s">
        <v>8315</v>
      </c>
      <c r="R3575" t="s">
        <v>8316</v>
      </c>
      <c r="S3575" s="10">
        <f t="shared" si="299"/>
        <v>41921.375532407408</v>
      </c>
      <c r="T3575" s="9">
        <f t="shared" si="300"/>
        <v>41951.417199074072</v>
      </c>
      <c r="U3575">
        <f t="shared" si="302"/>
        <v>2014</v>
      </c>
      <c r="V3575">
        <f t="shared" si="301"/>
        <v>10</v>
      </c>
    </row>
    <row r="3576" spans="1:22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97"/>
        <v>106</v>
      </c>
      <c r="P3576">
        <f t="shared" si="298"/>
        <v>136.77780000000001</v>
      </c>
      <c r="Q3576" s="12" t="s">
        <v>8315</v>
      </c>
      <c r="R3576" t="s">
        <v>8316</v>
      </c>
      <c r="S3576" s="10">
        <f t="shared" si="299"/>
        <v>41926.942685185182</v>
      </c>
      <c r="T3576" s="9">
        <f t="shared" si="300"/>
        <v>41956.984351851846</v>
      </c>
      <c r="U3576">
        <f t="shared" si="302"/>
        <v>2014</v>
      </c>
      <c r="V3576">
        <f t="shared" si="301"/>
        <v>10</v>
      </c>
    </row>
    <row r="3577" spans="1:22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97"/>
        <v>101</v>
      </c>
      <c r="P3577">
        <f t="shared" si="298"/>
        <v>99.343100000000007</v>
      </c>
      <c r="Q3577" s="12" t="s">
        <v>8315</v>
      </c>
      <c r="R3577" t="s">
        <v>8316</v>
      </c>
      <c r="S3577" s="10">
        <f t="shared" si="299"/>
        <v>42561.783877314811</v>
      </c>
      <c r="T3577" s="9">
        <f t="shared" si="300"/>
        <v>42593.165972222225</v>
      </c>
      <c r="U3577">
        <f t="shared" si="302"/>
        <v>2016</v>
      </c>
      <c r="V3577">
        <f t="shared" si="301"/>
        <v>7</v>
      </c>
    </row>
    <row r="3578" spans="1:22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97"/>
        <v>100</v>
      </c>
      <c r="P3578">
        <f t="shared" si="298"/>
        <v>20</v>
      </c>
      <c r="Q3578" s="12" t="s">
        <v>8315</v>
      </c>
      <c r="R3578" t="s">
        <v>8316</v>
      </c>
      <c r="S3578" s="10">
        <f t="shared" si="299"/>
        <v>42649.54923611111</v>
      </c>
      <c r="T3578" s="9">
        <f t="shared" si="300"/>
        <v>42709.590902777782</v>
      </c>
      <c r="U3578">
        <f t="shared" si="302"/>
        <v>2016</v>
      </c>
      <c r="V3578">
        <f t="shared" si="301"/>
        <v>10</v>
      </c>
    </row>
    <row r="3579" spans="1:22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97"/>
        <v>130</v>
      </c>
      <c r="P3579">
        <f t="shared" si="298"/>
        <v>28.8889</v>
      </c>
      <c r="Q3579" s="12" t="s">
        <v>8315</v>
      </c>
      <c r="R3579" t="s">
        <v>8316</v>
      </c>
      <c r="S3579" s="10">
        <f t="shared" si="299"/>
        <v>42093.786840277782</v>
      </c>
      <c r="T3579" s="9">
        <f t="shared" si="300"/>
        <v>42120.26944444445</v>
      </c>
      <c r="U3579">
        <f t="shared" si="302"/>
        <v>2015</v>
      </c>
      <c r="V3579">
        <f t="shared" si="301"/>
        <v>3</v>
      </c>
    </row>
    <row r="3580" spans="1:22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97"/>
        <v>100</v>
      </c>
      <c r="P3580">
        <f t="shared" si="298"/>
        <v>40.545900000000003</v>
      </c>
      <c r="Q3580" s="12" t="s">
        <v>8315</v>
      </c>
      <c r="R3580" t="s">
        <v>8316</v>
      </c>
      <c r="S3580" s="10">
        <f t="shared" si="299"/>
        <v>42460.733530092592</v>
      </c>
      <c r="T3580" s="9">
        <f t="shared" si="300"/>
        <v>42490.733530092592</v>
      </c>
      <c r="U3580">
        <f t="shared" si="302"/>
        <v>2016</v>
      </c>
      <c r="V3580">
        <f t="shared" si="301"/>
        <v>3</v>
      </c>
    </row>
    <row r="3581" spans="1:22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97"/>
        <v>100</v>
      </c>
      <c r="P3581">
        <f t="shared" si="298"/>
        <v>35.714300000000001</v>
      </c>
      <c r="Q3581" s="12" t="s">
        <v>8315</v>
      </c>
      <c r="R3581" t="s">
        <v>8316</v>
      </c>
      <c r="S3581" s="10">
        <f t="shared" si="299"/>
        <v>42430.762222222227</v>
      </c>
      <c r="T3581" s="9">
        <f t="shared" si="300"/>
        <v>42460.720555555556</v>
      </c>
      <c r="U3581">
        <f t="shared" si="302"/>
        <v>2016</v>
      </c>
      <c r="V3581">
        <f t="shared" si="301"/>
        <v>3</v>
      </c>
    </row>
    <row r="3582" spans="1:22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97"/>
        <v>114</v>
      </c>
      <c r="P3582">
        <f t="shared" si="298"/>
        <v>37.963000000000001</v>
      </c>
      <c r="Q3582" s="12" t="s">
        <v>8315</v>
      </c>
      <c r="R3582" t="s">
        <v>8316</v>
      </c>
      <c r="S3582" s="10">
        <f t="shared" si="299"/>
        <v>42026.176180555558</v>
      </c>
      <c r="T3582" s="9">
        <f t="shared" si="300"/>
        <v>42064.207638888889</v>
      </c>
      <c r="U3582">
        <f t="shared" si="302"/>
        <v>2015</v>
      </c>
      <c r="V3582">
        <f t="shared" si="301"/>
        <v>1</v>
      </c>
    </row>
    <row r="3583" spans="1:22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97"/>
        <v>100</v>
      </c>
      <c r="P3583">
        <f t="shared" si="298"/>
        <v>33.333300000000001</v>
      </c>
      <c r="Q3583" s="12" t="s">
        <v>8315</v>
      </c>
      <c r="R3583" t="s">
        <v>8316</v>
      </c>
      <c r="S3583" s="10">
        <f t="shared" si="299"/>
        <v>41836.471180555556</v>
      </c>
      <c r="T3583" s="9">
        <f t="shared" si="300"/>
        <v>41850.471180555556</v>
      </c>
      <c r="U3583">
        <f t="shared" si="302"/>
        <v>2014</v>
      </c>
      <c r="V3583">
        <f t="shared" si="301"/>
        <v>7</v>
      </c>
    </row>
    <row r="3584" spans="1:22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97"/>
        <v>287</v>
      </c>
      <c r="P3584">
        <f t="shared" si="298"/>
        <v>58.571399999999997</v>
      </c>
      <c r="Q3584" s="12" t="s">
        <v>8315</v>
      </c>
      <c r="R3584" t="s">
        <v>8316</v>
      </c>
      <c r="S3584" s="10">
        <f t="shared" si="299"/>
        <v>42451.095856481479</v>
      </c>
      <c r="T3584" s="9">
        <f t="shared" si="300"/>
        <v>42465.095856481479</v>
      </c>
      <c r="U3584">
        <f t="shared" si="302"/>
        <v>2016</v>
      </c>
      <c r="V3584">
        <f t="shared" si="301"/>
        <v>3</v>
      </c>
    </row>
    <row r="3585" spans="1:22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97"/>
        <v>109</v>
      </c>
      <c r="P3585">
        <f t="shared" si="298"/>
        <v>135.625</v>
      </c>
      <c r="Q3585" s="12" t="s">
        <v>8315</v>
      </c>
      <c r="R3585" t="s">
        <v>8316</v>
      </c>
      <c r="S3585" s="10">
        <f t="shared" si="299"/>
        <v>42418.425983796296</v>
      </c>
      <c r="T3585" s="9">
        <f t="shared" si="300"/>
        <v>42478.384317129632</v>
      </c>
      <c r="U3585">
        <f t="shared" si="302"/>
        <v>2016</v>
      </c>
      <c r="V3585">
        <f t="shared" si="301"/>
        <v>2</v>
      </c>
    </row>
    <row r="3586" spans="1:22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97"/>
        <v>116</v>
      </c>
      <c r="P3586">
        <f t="shared" si="298"/>
        <v>30.9375</v>
      </c>
      <c r="Q3586" s="12" t="s">
        <v>8315</v>
      </c>
      <c r="R3586" t="s">
        <v>8316</v>
      </c>
      <c r="S3586" s="10">
        <f t="shared" si="299"/>
        <v>42168.316481481481</v>
      </c>
      <c r="T3586" s="9">
        <f t="shared" si="300"/>
        <v>42198.316481481481</v>
      </c>
      <c r="U3586">
        <f t="shared" si="302"/>
        <v>2015</v>
      </c>
      <c r="V3586">
        <f t="shared" si="301"/>
        <v>6</v>
      </c>
    </row>
    <row r="3587" spans="1:22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303">ROUND(E3587/D3587*100,0)</f>
        <v>119</v>
      </c>
      <c r="P3587">
        <f t="shared" ref="P3587:P3650" si="304">IFERROR(ROUND(E3587/L3587,4),"no backers")</f>
        <v>176.08699999999999</v>
      </c>
      <c r="Q3587" s="12" t="s">
        <v>8315</v>
      </c>
      <c r="R3587" t="s">
        <v>8316</v>
      </c>
      <c r="S3587" s="10">
        <f t="shared" ref="S3587:S3650" si="305">(((J3587/60)/60)/24)+DATE(1970,1,1)</f>
        <v>41964.716319444444</v>
      </c>
      <c r="T3587" s="9">
        <f t="shared" ref="T3587:T3650" si="306">(((I3587/60)/60)/24)+DATE(1970,1,1)</f>
        <v>41994.716319444444</v>
      </c>
      <c r="U3587">
        <f t="shared" si="302"/>
        <v>2014</v>
      </c>
      <c r="V3587">
        <f t="shared" si="301"/>
        <v>11</v>
      </c>
    </row>
    <row r="3588" spans="1:22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303"/>
        <v>109</v>
      </c>
      <c r="P3588">
        <f t="shared" si="304"/>
        <v>151.98150000000001</v>
      </c>
      <c r="Q3588" s="12" t="s">
        <v>8315</v>
      </c>
      <c r="R3588" t="s">
        <v>8316</v>
      </c>
      <c r="S3588" s="10">
        <f t="shared" si="305"/>
        <v>42576.697569444441</v>
      </c>
      <c r="T3588" s="9">
        <f t="shared" si="306"/>
        <v>42636.697569444441</v>
      </c>
      <c r="U3588">
        <f t="shared" si="302"/>
        <v>2016</v>
      </c>
      <c r="V3588">
        <f t="shared" si="301"/>
        <v>7</v>
      </c>
    </row>
    <row r="3589" spans="1:22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303"/>
        <v>127</v>
      </c>
      <c r="P3589">
        <f t="shared" si="304"/>
        <v>22.607099999999999</v>
      </c>
      <c r="Q3589" s="12" t="s">
        <v>8315</v>
      </c>
      <c r="R3589" t="s">
        <v>8316</v>
      </c>
      <c r="S3589" s="10">
        <f t="shared" si="305"/>
        <v>42503.539976851855</v>
      </c>
      <c r="T3589" s="9">
        <f t="shared" si="306"/>
        <v>42548.791666666672</v>
      </c>
      <c r="U3589">
        <f t="shared" si="302"/>
        <v>2016</v>
      </c>
      <c r="V3589">
        <f t="shared" si="301"/>
        <v>5</v>
      </c>
    </row>
    <row r="3590" spans="1:22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303"/>
        <v>101</v>
      </c>
      <c r="P3590">
        <f t="shared" si="304"/>
        <v>18.2727</v>
      </c>
      <c r="Q3590" s="12" t="s">
        <v>8315</v>
      </c>
      <c r="R3590" t="s">
        <v>8316</v>
      </c>
      <c r="S3590" s="10">
        <f t="shared" si="305"/>
        <v>42101.828819444447</v>
      </c>
      <c r="T3590" s="9">
        <f t="shared" si="306"/>
        <v>42123.958333333328</v>
      </c>
      <c r="U3590">
        <f t="shared" si="302"/>
        <v>2015</v>
      </c>
      <c r="V3590">
        <f t="shared" si="301"/>
        <v>4</v>
      </c>
    </row>
    <row r="3591" spans="1:22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303"/>
        <v>128</v>
      </c>
      <c r="P3591">
        <f t="shared" si="304"/>
        <v>82.258099999999999</v>
      </c>
      <c r="Q3591" s="12" t="s">
        <v>8315</v>
      </c>
      <c r="R3591" t="s">
        <v>8316</v>
      </c>
      <c r="S3591" s="10">
        <f t="shared" si="305"/>
        <v>42125.647534722222</v>
      </c>
      <c r="T3591" s="9">
        <f t="shared" si="306"/>
        <v>42150.647534722222</v>
      </c>
      <c r="U3591">
        <f t="shared" si="302"/>
        <v>2015</v>
      </c>
      <c r="V3591">
        <f t="shared" si="301"/>
        <v>5</v>
      </c>
    </row>
    <row r="3592" spans="1:22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303"/>
        <v>100</v>
      </c>
      <c r="P3592">
        <f t="shared" si="304"/>
        <v>68.534199999999998</v>
      </c>
      <c r="Q3592" s="12" t="s">
        <v>8315</v>
      </c>
      <c r="R3592" t="s">
        <v>8316</v>
      </c>
      <c r="S3592" s="10">
        <f t="shared" si="305"/>
        <v>41902.333726851852</v>
      </c>
      <c r="T3592" s="9">
        <f t="shared" si="306"/>
        <v>41932.333726851852</v>
      </c>
      <c r="U3592">
        <f t="shared" si="302"/>
        <v>2014</v>
      </c>
      <c r="V3592">
        <f t="shared" si="301"/>
        <v>9</v>
      </c>
    </row>
    <row r="3593" spans="1:22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303"/>
        <v>175</v>
      </c>
      <c r="P3593">
        <f t="shared" si="304"/>
        <v>68.055599999999998</v>
      </c>
      <c r="Q3593" s="12" t="s">
        <v>8315</v>
      </c>
      <c r="R3593" t="s">
        <v>8316</v>
      </c>
      <c r="S3593" s="10">
        <f t="shared" si="305"/>
        <v>42003.948425925926</v>
      </c>
      <c r="T3593" s="9">
        <f t="shared" si="306"/>
        <v>42028.207638888889</v>
      </c>
      <c r="U3593">
        <f t="shared" si="302"/>
        <v>2014</v>
      </c>
      <c r="V3593">
        <f t="shared" si="301"/>
        <v>12</v>
      </c>
    </row>
    <row r="3594" spans="1:22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303"/>
        <v>127</v>
      </c>
      <c r="P3594">
        <f t="shared" si="304"/>
        <v>72.714299999999994</v>
      </c>
      <c r="Q3594" s="12" t="s">
        <v>8315</v>
      </c>
      <c r="R3594" t="s">
        <v>8316</v>
      </c>
      <c r="S3594" s="10">
        <f t="shared" si="305"/>
        <v>41988.829942129625</v>
      </c>
      <c r="T3594" s="9">
        <f t="shared" si="306"/>
        <v>42046.207638888889</v>
      </c>
      <c r="U3594">
        <f t="shared" si="302"/>
        <v>2014</v>
      </c>
      <c r="V3594">
        <f t="shared" ref="V3594:V3629" si="307">MONTH(S3594)</f>
        <v>12</v>
      </c>
    </row>
    <row r="3595" spans="1:22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303"/>
        <v>111</v>
      </c>
      <c r="P3595">
        <f t="shared" si="304"/>
        <v>77.186000000000007</v>
      </c>
      <c r="Q3595" s="12" t="s">
        <v>8315</v>
      </c>
      <c r="R3595" t="s">
        <v>8316</v>
      </c>
      <c r="S3595" s="10">
        <f t="shared" si="305"/>
        <v>41974.898599537039</v>
      </c>
      <c r="T3595" s="9">
        <f t="shared" si="306"/>
        <v>42009.851388888885</v>
      </c>
      <c r="U3595">
        <f t="shared" si="302"/>
        <v>2014</v>
      </c>
      <c r="V3595">
        <f t="shared" si="307"/>
        <v>12</v>
      </c>
    </row>
    <row r="3596" spans="1:22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303"/>
        <v>126</v>
      </c>
      <c r="P3596">
        <f t="shared" si="304"/>
        <v>55.972200000000001</v>
      </c>
      <c r="Q3596" s="12" t="s">
        <v>8315</v>
      </c>
      <c r="R3596" t="s">
        <v>8316</v>
      </c>
      <c r="S3596" s="10">
        <f t="shared" si="305"/>
        <v>42592.066921296297</v>
      </c>
      <c r="T3596" s="9">
        <f t="shared" si="306"/>
        <v>42617.066921296297</v>
      </c>
      <c r="U3596">
        <f t="shared" si="302"/>
        <v>2016</v>
      </c>
      <c r="V3596">
        <f t="shared" si="307"/>
        <v>8</v>
      </c>
    </row>
    <row r="3597" spans="1:22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303"/>
        <v>119</v>
      </c>
      <c r="P3597">
        <f t="shared" si="304"/>
        <v>49.6935</v>
      </c>
      <c r="Q3597" s="12" t="s">
        <v>8315</v>
      </c>
      <c r="R3597" t="s">
        <v>8316</v>
      </c>
      <c r="S3597" s="10">
        <f t="shared" si="305"/>
        <v>42050.008368055554</v>
      </c>
      <c r="T3597" s="9">
        <f t="shared" si="306"/>
        <v>42076.290972222225</v>
      </c>
      <c r="U3597">
        <f t="shared" si="302"/>
        <v>2015</v>
      </c>
      <c r="V3597">
        <f t="shared" si="307"/>
        <v>2</v>
      </c>
    </row>
    <row r="3598" spans="1:22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303"/>
        <v>108</v>
      </c>
      <c r="P3598">
        <f t="shared" si="304"/>
        <v>79</v>
      </c>
      <c r="Q3598" s="12" t="s">
        <v>8315</v>
      </c>
      <c r="R3598" t="s">
        <v>8316</v>
      </c>
      <c r="S3598" s="10">
        <f t="shared" si="305"/>
        <v>41856.715069444443</v>
      </c>
      <c r="T3598" s="9">
        <f t="shared" si="306"/>
        <v>41877.715069444443</v>
      </c>
      <c r="U3598">
        <f t="shared" si="302"/>
        <v>2014</v>
      </c>
      <c r="V3598">
        <f t="shared" si="307"/>
        <v>8</v>
      </c>
    </row>
    <row r="3599" spans="1:22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303"/>
        <v>103</v>
      </c>
      <c r="P3599">
        <f t="shared" si="304"/>
        <v>77.7273</v>
      </c>
      <c r="Q3599" s="12" t="s">
        <v>8315</v>
      </c>
      <c r="R3599" t="s">
        <v>8316</v>
      </c>
      <c r="S3599" s="10">
        <f t="shared" si="305"/>
        <v>42417.585532407407</v>
      </c>
      <c r="T3599" s="9">
        <f t="shared" si="306"/>
        <v>42432.249305555553</v>
      </c>
      <c r="U3599">
        <f t="shared" si="302"/>
        <v>2016</v>
      </c>
      <c r="V3599">
        <f t="shared" si="307"/>
        <v>2</v>
      </c>
    </row>
    <row r="3600" spans="1:22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303"/>
        <v>110</v>
      </c>
      <c r="P3600">
        <f t="shared" si="304"/>
        <v>40.777799999999999</v>
      </c>
      <c r="Q3600" s="12" t="s">
        <v>8315</v>
      </c>
      <c r="R3600" t="s">
        <v>8316</v>
      </c>
      <c r="S3600" s="10">
        <f t="shared" si="305"/>
        <v>41866.79886574074</v>
      </c>
      <c r="T3600" s="9">
        <f t="shared" si="306"/>
        <v>41885.207638888889</v>
      </c>
      <c r="U3600">
        <f t="shared" si="302"/>
        <v>2014</v>
      </c>
      <c r="V3600">
        <f t="shared" si="307"/>
        <v>8</v>
      </c>
    </row>
    <row r="3601" spans="1:22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303"/>
        <v>202</v>
      </c>
      <c r="P3601">
        <f t="shared" si="304"/>
        <v>59.411799999999999</v>
      </c>
      <c r="Q3601" s="12" t="s">
        <v>8315</v>
      </c>
      <c r="R3601" t="s">
        <v>8316</v>
      </c>
      <c r="S3601" s="10">
        <f t="shared" si="305"/>
        <v>42220.79487268519</v>
      </c>
      <c r="T3601" s="9">
        <f t="shared" si="306"/>
        <v>42246</v>
      </c>
      <c r="U3601">
        <f t="shared" si="302"/>
        <v>2015</v>
      </c>
      <c r="V3601">
        <f t="shared" si="307"/>
        <v>8</v>
      </c>
    </row>
    <row r="3602" spans="1:22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303"/>
        <v>130</v>
      </c>
      <c r="P3602">
        <f t="shared" si="304"/>
        <v>3.25</v>
      </c>
      <c r="Q3602" s="12" t="s">
        <v>8315</v>
      </c>
      <c r="R3602" t="s">
        <v>8316</v>
      </c>
      <c r="S3602" s="10">
        <f t="shared" si="305"/>
        <v>42628.849120370374</v>
      </c>
      <c r="T3602" s="9">
        <f t="shared" si="306"/>
        <v>42656.849120370374</v>
      </c>
      <c r="U3602">
        <f t="shared" si="302"/>
        <v>2016</v>
      </c>
      <c r="V3602">
        <f t="shared" si="307"/>
        <v>9</v>
      </c>
    </row>
    <row r="3603" spans="1:22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303"/>
        <v>104</v>
      </c>
      <c r="P3603">
        <f t="shared" si="304"/>
        <v>39.377400000000002</v>
      </c>
      <c r="Q3603" s="12" t="s">
        <v>8315</v>
      </c>
      <c r="R3603" t="s">
        <v>8316</v>
      </c>
      <c r="S3603" s="10">
        <f t="shared" si="305"/>
        <v>41990.99863425926</v>
      </c>
      <c r="T3603" s="9">
        <f t="shared" si="306"/>
        <v>42020.99863425926</v>
      </c>
      <c r="U3603">
        <f t="shared" si="302"/>
        <v>2014</v>
      </c>
      <c r="V3603">
        <f t="shared" si="307"/>
        <v>12</v>
      </c>
    </row>
    <row r="3604" spans="1:22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303"/>
        <v>100</v>
      </c>
      <c r="P3604">
        <f t="shared" si="304"/>
        <v>81.673500000000004</v>
      </c>
      <c r="Q3604" s="12" t="s">
        <v>8315</v>
      </c>
      <c r="R3604" t="s">
        <v>8316</v>
      </c>
      <c r="S3604" s="10">
        <f t="shared" si="305"/>
        <v>42447.894432870366</v>
      </c>
      <c r="T3604" s="9">
        <f t="shared" si="306"/>
        <v>42507.894432870366</v>
      </c>
      <c r="U3604">
        <f t="shared" si="302"/>
        <v>2016</v>
      </c>
      <c r="V3604">
        <f t="shared" si="307"/>
        <v>3</v>
      </c>
    </row>
    <row r="3605" spans="1:22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303"/>
        <v>171</v>
      </c>
      <c r="P3605">
        <f t="shared" si="304"/>
        <v>44.912300000000002</v>
      </c>
      <c r="Q3605" s="12" t="s">
        <v>8315</v>
      </c>
      <c r="R3605" t="s">
        <v>8316</v>
      </c>
      <c r="S3605" s="10">
        <f t="shared" si="305"/>
        <v>42283.864351851851</v>
      </c>
      <c r="T3605" s="9">
        <f t="shared" si="306"/>
        <v>42313.906018518523</v>
      </c>
      <c r="U3605">
        <f t="shared" si="302"/>
        <v>2015</v>
      </c>
      <c r="V3605">
        <f t="shared" si="307"/>
        <v>10</v>
      </c>
    </row>
    <row r="3606" spans="1:22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303"/>
        <v>113</v>
      </c>
      <c r="P3606">
        <f t="shared" si="304"/>
        <v>49.058</v>
      </c>
      <c r="Q3606" s="12" t="s">
        <v>8315</v>
      </c>
      <c r="R3606" t="s">
        <v>8316</v>
      </c>
      <c r="S3606" s="10">
        <f t="shared" si="305"/>
        <v>42483.015694444446</v>
      </c>
      <c r="T3606" s="9">
        <f t="shared" si="306"/>
        <v>42489.290972222225</v>
      </c>
      <c r="U3606">
        <f t="shared" si="302"/>
        <v>2016</v>
      </c>
      <c r="V3606">
        <f t="shared" si="307"/>
        <v>4</v>
      </c>
    </row>
    <row r="3607" spans="1:22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303"/>
        <v>184</v>
      </c>
      <c r="P3607">
        <f t="shared" si="304"/>
        <v>30.666699999999999</v>
      </c>
      <c r="Q3607" s="12" t="s">
        <v>8315</v>
      </c>
      <c r="R3607" t="s">
        <v>8316</v>
      </c>
      <c r="S3607" s="10">
        <f t="shared" si="305"/>
        <v>42383.793124999997</v>
      </c>
      <c r="T3607" s="9">
        <f t="shared" si="306"/>
        <v>42413.793124999997</v>
      </c>
      <c r="U3607">
        <f t="shared" si="302"/>
        <v>2016</v>
      </c>
      <c r="V3607">
        <f t="shared" si="307"/>
        <v>1</v>
      </c>
    </row>
    <row r="3608" spans="1:22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303"/>
        <v>130</v>
      </c>
      <c r="P3608">
        <f t="shared" si="304"/>
        <v>61.0625</v>
      </c>
      <c r="Q3608" s="12" t="s">
        <v>8315</v>
      </c>
      <c r="R3608" t="s">
        <v>8316</v>
      </c>
      <c r="S3608" s="10">
        <f t="shared" si="305"/>
        <v>42566.604826388888</v>
      </c>
      <c r="T3608" s="9">
        <f t="shared" si="306"/>
        <v>42596.604826388888</v>
      </c>
      <c r="U3608">
        <f t="shared" si="302"/>
        <v>2016</v>
      </c>
      <c r="V3608">
        <f t="shared" si="307"/>
        <v>7</v>
      </c>
    </row>
    <row r="3609" spans="1:22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303"/>
        <v>105</v>
      </c>
      <c r="P3609">
        <f t="shared" si="304"/>
        <v>29</v>
      </c>
      <c r="Q3609" s="12" t="s">
        <v>8315</v>
      </c>
      <c r="R3609" t="s">
        <v>8316</v>
      </c>
      <c r="S3609" s="10">
        <f t="shared" si="305"/>
        <v>42338.963912037041</v>
      </c>
      <c r="T3609" s="9">
        <f t="shared" si="306"/>
        <v>42353</v>
      </c>
      <c r="U3609">
        <f t="shared" si="302"/>
        <v>2015</v>
      </c>
      <c r="V3609">
        <f t="shared" si="307"/>
        <v>11</v>
      </c>
    </row>
    <row r="3610" spans="1:22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303"/>
        <v>100</v>
      </c>
      <c r="P3610">
        <f t="shared" si="304"/>
        <v>29.6296</v>
      </c>
      <c r="Q3610" s="12" t="s">
        <v>8315</v>
      </c>
      <c r="R3610" t="s">
        <v>8316</v>
      </c>
      <c r="S3610" s="10">
        <f t="shared" si="305"/>
        <v>42506.709375000006</v>
      </c>
      <c r="T3610" s="9">
        <f t="shared" si="306"/>
        <v>42538.583333333328</v>
      </c>
      <c r="U3610">
        <f t="shared" si="302"/>
        <v>2016</v>
      </c>
      <c r="V3610">
        <f t="shared" si="307"/>
        <v>5</v>
      </c>
    </row>
    <row r="3611" spans="1:22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303"/>
        <v>153</v>
      </c>
      <c r="P3611">
        <f t="shared" si="304"/>
        <v>143.09520000000001</v>
      </c>
      <c r="Q3611" s="12" t="s">
        <v>8315</v>
      </c>
      <c r="R3611" t="s">
        <v>8316</v>
      </c>
      <c r="S3611" s="10">
        <f t="shared" si="305"/>
        <v>42429.991724537031</v>
      </c>
      <c r="T3611" s="9">
        <f t="shared" si="306"/>
        <v>42459.950057870374</v>
      </c>
      <c r="U3611">
        <f t="shared" si="302"/>
        <v>2016</v>
      </c>
      <c r="V3611">
        <f t="shared" si="307"/>
        <v>2</v>
      </c>
    </row>
    <row r="3612" spans="1:22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303"/>
        <v>162</v>
      </c>
      <c r="P3612">
        <f t="shared" si="304"/>
        <v>52.354799999999997</v>
      </c>
      <c r="Q3612" s="12" t="s">
        <v>8315</v>
      </c>
      <c r="R3612" t="s">
        <v>8316</v>
      </c>
      <c r="S3612" s="10">
        <f t="shared" si="305"/>
        <v>42203.432129629626</v>
      </c>
      <c r="T3612" s="9">
        <f t="shared" si="306"/>
        <v>42233.432129629626</v>
      </c>
      <c r="U3612">
        <f t="shared" si="302"/>
        <v>2015</v>
      </c>
      <c r="V3612">
        <f t="shared" si="307"/>
        <v>7</v>
      </c>
    </row>
    <row r="3613" spans="1:22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303"/>
        <v>136</v>
      </c>
      <c r="P3613">
        <f t="shared" si="304"/>
        <v>66.666700000000006</v>
      </c>
      <c r="Q3613" s="12" t="s">
        <v>8315</v>
      </c>
      <c r="R3613" t="s">
        <v>8316</v>
      </c>
      <c r="S3613" s="10">
        <f t="shared" si="305"/>
        <v>42072.370381944449</v>
      </c>
      <c r="T3613" s="9">
        <f t="shared" si="306"/>
        <v>42102.370381944449</v>
      </c>
      <c r="U3613">
        <f t="shared" si="302"/>
        <v>2015</v>
      </c>
      <c r="V3613">
        <f t="shared" si="307"/>
        <v>3</v>
      </c>
    </row>
    <row r="3614" spans="1:22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303"/>
        <v>144</v>
      </c>
      <c r="P3614">
        <f t="shared" si="304"/>
        <v>126.66670000000001</v>
      </c>
      <c r="Q3614" s="12" t="s">
        <v>8315</v>
      </c>
      <c r="R3614" t="s">
        <v>8316</v>
      </c>
      <c r="S3614" s="10">
        <f t="shared" si="305"/>
        <v>41789.726979166669</v>
      </c>
      <c r="T3614" s="9">
        <f t="shared" si="306"/>
        <v>41799.726979166669</v>
      </c>
      <c r="U3614">
        <f t="shared" si="302"/>
        <v>2014</v>
      </c>
      <c r="V3614">
        <f t="shared" si="307"/>
        <v>5</v>
      </c>
    </row>
    <row r="3615" spans="1:22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303"/>
        <v>100</v>
      </c>
      <c r="P3615">
        <f t="shared" si="304"/>
        <v>62.5</v>
      </c>
      <c r="Q3615" s="12" t="s">
        <v>8315</v>
      </c>
      <c r="R3615" t="s">
        <v>8316</v>
      </c>
      <c r="S3615" s="10">
        <f t="shared" si="305"/>
        <v>41788.58997685185</v>
      </c>
      <c r="T3615" s="9">
        <f t="shared" si="306"/>
        <v>41818.58997685185</v>
      </c>
      <c r="U3615">
        <f t="shared" si="302"/>
        <v>2014</v>
      </c>
      <c r="V3615">
        <f t="shared" si="307"/>
        <v>5</v>
      </c>
    </row>
    <row r="3616" spans="1:22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303"/>
        <v>101</v>
      </c>
      <c r="P3616">
        <f t="shared" si="304"/>
        <v>35.493000000000002</v>
      </c>
      <c r="Q3616" s="12" t="s">
        <v>8315</v>
      </c>
      <c r="R3616" t="s">
        <v>8316</v>
      </c>
      <c r="S3616" s="10">
        <f t="shared" si="305"/>
        <v>42144.041851851856</v>
      </c>
      <c r="T3616" s="9">
        <f t="shared" si="306"/>
        <v>42174.041851851856</v>
      </c>
      <c r="U3616">
        <f t="shared" si="302"/>
        <v>2015</v>
      </c>
      <c r="V3616">
        <f t="shared" si="307"/>
        <v>5</v>
      </c>
    </row>
    <row r="3617" spans="1:22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303"/>
        <v>107</v>
      </c>
      <c r="P3617">
        <f t="shared" si="304"/>
        <v>37.083300000000001</v>
      </c>
      <c r="Q3617" s="12" t="s">
        <v>8315</v>
      </c>
      <c r="R3617" t="s">
        <v>8316</v>
      </c>
      <c r="S3617" s="10">
        <f t="shared" si="305"/>
        <v>42318.593703703707</v>
      </c>
      <c r="T3617" s="9">
        <f t="shared" si="306"/>
        <v>42348.593703703707</v>
      </c>
      <c r="U3617">
        <f t="shared" si="302"/>
        <v>2015</v>
      </c>
      <c r="V3617">
        <f t="shared" si="307"/>
        <v>11</v>
      </c>
    </row>
    <row r="3618" spans="1:22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303"/>
        <v>125</v>
      </c>
      <c r="P3618">
        <f t="shared" si="304"/>
        <v>69.333299999999994</v>
      </c>
      <c r="Q3618" s="12" t="s">
        <v>8315</v>
      </c>
      <c r="R3618" t="s">
        <v>8316</v>
      </c>
      <c r="S3618" s="10">
        <f t="shared" si="305"/>
        <v>42052.949814814812</v>
      </c>
      <c r="T3618" s="9">
        <f t="shared" si="306"/>
        <v>42082.908148148148</v>
      </c>
      <c r="U3618">
        <f t="shared" si="302"/>
        <v>2015</v>
      </c>
      <c r="V3618">
        <f t="shared" si="307"/>
        <v>2</v>
      </c>
    </row>
    <row r="3619" spans="1:22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303"/>
        <v>119</v>
      </c>
      <c r="P3619">
        <f t="shared" si="304"/>
        <v>17.254899999999999</v>
      </c>
      <c r="Q3619" s="12" t="s">
        <v>8315</v>
      </c>
      <c r="R3619" t="s">
        <v>8316</v>
      </c>
      <c r="S3619" s="10">
        <f t="shared" si="305"/>
        <v>42779.610289351855</v>
      </c>
      <c r="T3619" s="9">
        <f t="shared" si="306"/>
        <v>42794</v>
      </c>
      <c r="U3619">
        <f t="shared" si="302"/>
        <v>2017</v>
      </c>
      <c r="V3619">
        <f t="shared" si="307"/>
        <v>2</v>
      </c>
    </row>
    <row r="3620" spans="1:22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303"/>
        <v>101</v>
      </c>
      <c r="P3620">
        <f t="shared" si="304"/>
        <v>36.071399999999997</v>
      </c>
      <c r="Q3620" s="12" t="s">
        <v>8315</v>
      </c>
      <c r="R3620" t="s">
        <v>8316</v>
      </c>
      <c r="S3620" s="10">
        <f t="shared" si="305"/>
        <v>42128.627893518518</v>
      </c>
      <c r="T3620" s="9">
        <f t="shared" si="306"/>
        <v>42158.627893518518</v>
      </c>
      <c r="U3620">
        <f t="shared" si="302"/>
        <v>2015</v>
      </c>
      <c r="V3620">
        <f t="shared" si="307"/>
        <v>5</v>
      </c>
    </row>
    <row r="3621" spans="1:22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303"/>
        <v>113</v>
      </c>
      <c r="P3621">
        <f t="shared" si="304"/>
        <v>66.470600000000005</v>
      </c>
      <c r="Q3621" s="12" t="s">
        <v>8315</v>
      </c>
      <c r="R3621" t="s">
        <v>8316</v>
      </c>
      <c r="S3621" s="10">
        <f t="shared" si="305"/>
        <v>42661.132245370376</v>
      </c>
      <c r="T3621" s="9">
        <f t="shared" si="306"/>
        <v>42693.916666666672</v>
      </c>
      <c r="U3621">
        <f t="shared" si="302"/>
        <v>2016</v>
      </c>
      <c r="V3621">
        <f t="shared" si="307"/>
        <v>10</v>
      </c>
    </row>
    <row r="3622" spans="1:22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303"/>
        <v>105</v>
      </c>
      <c r="P3622">
        <f t="shared" si="304"/>
        <v>56.066000000000003</v>
      </c>
      <c r="Q3622" s="12" t="s">
        <v>8315</v>
      </c>
      <c r="R3622" t="s">
        <v>8316</v>
      </c>
      <c r="S3622" s="10">
        <f t="shared" si="305"/>
        <v>42037.938206018516</v>
      </c>
      <c r="T3622" s="9">
        <f t="shared" si="306"/>
        <v>42068.166666666672</v>
      </c>
      <c r="U3622">
        <f t="shared" si="302"/>
        <v>2015</v>
      </c>
      <c r="V3622">
        <f t="shared" si="307"/>
        <v>2</v>
      </c>
    </row>
    <row r="3623" spans="1:22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303"/>
        <v>110</v>
      </c>
      <c r="P3623">
        <f t="shared" si="304"/>
        <v>47.028599999999997</v>
      </c>
      <c r="Q3623" s="12" t="s">
        <v>8315</v>
      </c>
      <c r="R3623" t="s">
        <v>8316</v>
      </c>
      <c r="S3623" s="10">
        <f t="shared" si="305"/>
        <v>42619.935694444444</v>
      </c>
      <c r="T3623" s="9">
        <f t="shared" si="306"/>
        <v>42643.875</v>
      </c>
      <c r="U3623">
        <f t="shared" si="302"/>
        <v>2016</v>
      </c>
      <c r="V3623">
        <f t="shared" si="307"/>
        <v>9</v>
      </c>
    </row>
    <row r="3624" spans="1:22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303"/>
        <v>100</v>
      </c>
      <c r="P3624">
        <f t="shared" si="304"/>
        <v>47.666200000000003</v>
      </c>
      <c r="Q3624" s="12" t="s">
        <v>8315</v>
      </c>
      <c r="R3624" t="s">
        <v>8316</v>
      </c>
      <c r="S3624" s="10">
        <f t="shared" si="305"/>
        <v>41877.221886574072</v>
      </c>
      <c r="T3624" s="9">
        <f t="shared" si="306"/>
        <v>41910.140972222223</v>
      </c>
      <c r="U3624">
        <f t="shared" si="302"/>
        <v>2014</v>
      </c>
      <c r="V3624">
        <f t="shared" si="307"/>
        <v>8</v>
      </c>
    </row>
    <row r="3625" spans="1:22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303"/>
        <v>120</v>
      </c>
      <c r="P3625">
        <f t="shared" si="304"/>
        <v>88.235299999999995</v>
      </c>
      <c r="Q3625" s="12" t="s">
        <v>8315</v>
      </c>
      <c r="R3625" t="s">
        <v>8316</v>
      </c>
      <c r="S3625" s="10">
        <f t="shared" si="305"/>
        <v>41828.736921296295</v>
      </c>
      <c r="T3625" s="9">
        <f t="shared" si="306"/>
        <v>41846.291666666664</v>
      </c>
      <c r="U3625">
        <f t="shared" si="302"/>
        <v>2014</v>
      </c>
      <c r="V3625">
        <f t="shared" si="307"/>
        <v>7</v>
      </c>
    </row>
    <row r="3626" spans="1:22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303"/>
        <v>105</v>
      </c>
      <c r="P3626">
        <f t="shared" si="304"/>
        <v>80.7179</v>
      </c>
      <c r="Q3626" s="12" t="s">
        <v>8315</v>
      </c>
      <c r="R3626" t="s">
        <v>8316</v>
      </c>
      <c r="S3626" s="10">
        <f t="shared" si="305"/>
        <v>42545.774189814809</v>
      </c>
      <c r="T3626" s="9">
        <f t="shared" si="306"/>
        <v>42605.774189814809</v>
      </c>
      <c r="U3626">
        <f t="shared" si="302"/>
        <v>2016</v>
      </c>
      <c r="V3626">
        <f t="shared" si="307"/>
        <v>6</v>
      </c>
    </row>
    <row r="3627" spans="1:22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303"/>
        <v>103</v>
      </c>
      <c r="P3627">
        <f t="shared" si="304"/>
        <v>39.487200000000001</v>
      </c>
      <c r="Q3627" s="12" t="s">
        <v>8315</v>
      </c>
      <c r="R3627" t="s">
        <v>8316</v>
      </c>
      <c r="S3627" s="10">
        <f t="shared" si="305"/>
        <v>42157.652511574073</v>
      </c>
      <c r="T3627" s="9">
        <f t="shared" si="306"/>
        <v>42187.652511574073</v>
      </c>
      <c r="U3627">
        <f t="shared" si="302"/>
        <v>2015</v>
      </c>
      <c r="V3627">
        <f t="shared" si="307"/>
        <v>6</v>
      </c>
    </row>
    <row r="3628" spans="1:22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303"/>
        <v>102</v>
      </c>
      <c r="P3628">
        <f t="shared" si="304"/>
        <v>84.854200000000006</v>
      </c>
      <c r="Q3628" s="12" t="s">
        <v>8315</v>
      </c>
      <c r="R3628" t="s">
        <v>8316</v>
      </c>
      <c r="S3628" s="10">
        <f t="shared" si="305"/>
        <v>41846.667326388888</v>
      </c>
      <c r="T3628" s="9">
        <f t="shared" si="306"/>
        <v>41867.667326388888</v>
      </c>
      <c r="U3628">
        <f t="shared" si="302"/>
        <v>2014</v>
      </c>
      <c r="V3628">
        <f t="shared" si="307"/>
        <v>7</v>
      </c>
    </row>
    <row r="3629" spans="1:22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303"/>
        <v>100</v>
      </c>
      <c r="P3629">
        <f t="shared" si="304"/>
        <v>68.965500000000006</v>
      </c>
      <c r="Q3629" s="12" t="s">
        <v>8315</v>
      </c>
      <c r="R3629" t="s">
        <v>8316</v>
      </c>
      <c r="S3629" s="10">
        <f t="shared" si="305"/>
        <v>42460.741747685184</v>
      </c>
      <c r="T3629" s="9">
        <f t="shared" si="306"/>
        <v>42511.165972222225</v>
      </c>
      <c r="U3629">
        <f t="shared" ref="U3629:U3692" si="308">YEAR(S3629)</f>
        <v>2016</v>
      </c>
      <c r="V3629">
        <f t="shared" si="307"/>
        <v>3</v>
      </c>
    </row>
    <row r="3630" spans="1:22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303"/>
        <v>0</v>
      </c>
      <c r="P3630" t="str">
        <f t="shared" si="304"/>
        <v>no backers</v>
      </c>
      <c r="Q3630" s="12" t="s">
        <v>8315</v>
      </c>
      <c r="R3630" t="s">
        <v>8357</v>
      </c>
      <c r="S3630" s="10">
        <f t="shared" si="305"/>
        <v>42291.833287037036</v>
      </c>
      <c r="T3630" s="9">
        <f t="shared" si="306"/>
        <v>42351.874953703707</v>
      </c>
      <c r="U3630">
        <f t="shared" si="308"/>
        <v>2015</v>
      </c>
    </row>
    <row r="3631" spans="1:22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303"/>
        <v>0</v>
      </c>
      <c r="P3631">
        <f t="shared" si="304"/>
        <v>1</v>
      </c>
      <c r="Q3631" s="12" t="s">
        <v>8315</v>
      </c>
      <c r="R3631" t="s">
        <v>8357</v>
      </c>
      <c r="S3631" s="10">
        <f t="shared" si="305"/>
        <v>42437.094490740739</v>
      </c>
      <c r="T3631" s="9">
        <f t="shared" si="306"/>
        <v>42495.708333333328</v>
      </c>
      <c r="U3631">
        <f t="shared" si="308"/>
        <v>2016</v>
      </c>
    </row>
    <row r="3632" spans="1:22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303"/>
        <v>0</v>
      </c>
      <c r="P3632">
        <f t="shared" si="304"/>
        <v>1</v>
      </c>
      <c r="Q3632" s="12" t="s">
        <v>8315</v>
      </c>
      <c r="R3632" t="s">
        <v>8357</v>
      </c>
      <c r="S3632" s="10">
        <f t="shared" si="305"/>
        <v>41942.84710648148</v>
      </c>
      <c r="T3632" s="9">
        <f t="shared" si="306"/>
        <v>41972.888773148152</v>
      </c>
      <c r="U3632">
        <f t="shared" si="308"/>
        <v>2014</v>
      </c>
    </row>
    <row r="3633" spans="1:21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303"/>
        <v>51</v>
      </c>
      <c r="P3633">
        <f t="shared" si="304"/>
        <v>147.88140000000001</v>
      </c>
      <c r="Q3633" s="12" t="s">
        <v>8315</v>
      </c>
      <c r="R3633" t="s">
        <v>8357</v>
      </c>
      <c r="S3633" s="10">
        <f t="shared" si="305"/>
        <v>41880.753437499996</v>
      </c>
      <c r="T3633" s="9">
        <f t="shared" si="306"/>
        <v>41905.165972222225</v>
      </c>
      <c r="U3633">
        <f t="shared" si="308"/>
        <v>2014</v>
      </c>
    </row>
    <row r="3634" spans="1:21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303"/>
        <v>20</v>
      </c>
      <c r="P3634">
        <f t="shared" si="304"/>
        <v>100</v>
      </c>
      <c r="Q3634" s="12" t="s">
        <v>8315</v>
      </c>
      <c r="R3634" t="s">
        <v>8357</v>
      </c>
      <c r="S3634" s="10">
        <f t="shared" si="305"/>
        <v>41946.936909722222</v>
      </c>
      <c r="T3634" s="9">
        <f t="shared" si="306"/>
        <v>41966.936909722222</v>
      </c>
      <c r="U3634">
        <f t="shared" si="308"/>
        <v>2014</v>
      </c>
    </row>
    <row r="3635" spans="1:21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303"/>
        <v>35</v>
      </c>
      <c r="P3635">
        <f t="shared" si="304"/>
        <v>56.838700000000003</v>
      </c>
      <c r="Q3635" s="12" t="s">
        <v>8315</v>
      </c>
      <c r="R3635" t="s">
        <v>8357</v>
      </c>
      <c r="S3635" s="10">
        <f t="shared" si="305"/>
        <v>42649.623460648145</v>
      </c>
      <c r="T3635" s="9">
        <f t="shared" si="306"/>
        <v>42693.041666666672</v>
      </c>
      <c r="U3635">
        <f t="shared" si="308"/>
        <v>2016</v>
      </c>
    </row>
    <row r="3636" spans="1:21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303"/>
        <v>4</v>
      </c>
      <c r="P3636">
        <f t="shared" si="304"/>
        <v>176.9444</v>
      </c>
      <c r="Q3636" s="12" t="s">
        <v>8315</v>
      </c>
      <c r="R3636" t="s">
        <v>8357</v>
      </c>
      <c r="S3636" s="10">
        <f t="shared" si="305"/>
        <v>42701.166365740741</v>
      </c>
      <c r="T3636" s="9">
        <f t="shared" si="306"/>
        <v>42749.165972222225</v>
      </c>
      <c r="U3636">
        <f t="shared" si="308"/>
        <v>2016</v>
      </c>
    </row>
    <row r="3637" spans="1:21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303"/>
        <v>36</v>
      </c>
      <c r="P3637">
        <f t="shared" si="304"/>
        <v>127.6</v>
      </c>
      <c r="Q3637" s="12" t="s">
        <v>8315</v>
      </c>
      <c r="R3637" t="s">
        <v>8357</v>
      </c>
      <c r="S3637" s="10">
        <f t="shared" si="305"/>
        <v>42450.88282407407</v>
      </c>
      <c r="T3637" s="9">
        <f t="shared" si="306"/>
        <v>42480.88282407407</v>
      </c>
      <c r="U3637">
        <f t="shared" si="308"/>
        <v>2016</v>
      </c>
    </row>
    <row r="3638" spans="1:21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303"/>
        <v>0</v>
      </c>
      <c r="P3638" t="str">
        <f t="shared" si="304"/>
        <v>no backers</v>
      </c>
      <c r="Q3638" s="12" t="s">
        <v>8315</v>
      </c>
      <c r="R3638" t="s">
        <v>8357</v>
      </c>
      <c r="S3638" s="10">
        <f t="shared" si="305"/>
        <v>42226.694780092599</v>
      </c>
      <c r="T3638" s="9">
        <f t="shared" si="306"/>
        <v>42261.694780092599</v>
      </c>
      <c r="U3638">
        <f t="shared" si="308"/>
        <v>2015</v>
      </c>
    </row>
    <row r="3639" spans="1:21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303"/>
        <v>31</v>
      </c>
      <c r="P3639">
        <f t="shared" si="304"/>
        <v>66.142899999999997</v>
      </c>
      <c r="Q3639" s="12" t="s">
        <v>8315</v>
      </c>
      <c r="R3639" t="s">
        <v>8357</v>
      </c>
      <c r="S3639" s="10">
        <f t="shared" si="305"/>
        <v>41975.700636574074</v>
      </c>
      <c r="T3639" s="9">
        <f t="shared" si="306"/>
        <v>42005.700636574074</v>
      </c>
      <c r="U3639">
        <f t="shared" si="308"/>
        <v>2014</v>
      </c>
    </row>
    <row r="3640" spans="1:21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303"/>
        <v>7</v>
      </c>
      <c r="P3640">
        <f t="shared" si="304"/>
        <v>108</v>
      </c>
      <c r="Q3640" s="12" t="s">
        <v>8315</v>
      </c>
      <c r="R3640" t="s">
        <v>8357</v>
      </c>
      <c r="S3640" s="10">
        <f t="shared" si="305"/>
        <v>42053.672824074078</v>
      </c>
      <c r="T3640" s="9">
        <f t="shared" si="306"/>
        <v>42113.631157407406</v>
      </c>
      <c r="U3640">
        <f t="shared" si="308"/>
        <v>2015</v>
      </c>
    </row>
    <row r="3641" spans="1:21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303"/>
        <v>0</v>
      </c>
      <c r="P3641">
        <f t="shared" si="304"/>
        <v>1</v>
      </c>
      <c r="Q3641" s="12" t="s">
        <v>8315</v>
      </c>
      <c r="R3641" t="s">
        <v>8357</v>
      </c>
      <c r="S3641" s="10">
        <f t="shared" si="305"/>
        <v>42590.677152777775</v>
      </c>
      <c r="T3641" s="9">
        <f t="shared" si="306"/>
        <v>42650.632638888885</v>
      </c>
      <c r="U3641">
        <f t="shared" si="308"/>
        <v>2016</v>
      </c>
    </row>
    <row r="3642" spans="1:21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303"/>
        <v>6</v>
      </c>
      <c r="P3642">
        <f t="shared" si="304"/>
        <v>18.333300000000001</v>
      </c>
      <c r="Q3642" s="12" t="s">
        <v>8315</v>
      </c>
      <c r="R3642" t="s">
        <v>8357</v>
      </c>
      <c r="S3642" s="10">
        <f t="shared" si="305"/>
        <v>42104.781597222223</v>
      </c>
      <c r="T3642" s="9">
        <f t="shared" si="306"/>
        <v>42134.781597222223</v>
      </c>
      <c r="U3642">
        <f t="shared" si="308"/>
        <v>2015</v>
      </c>
    </row>
    <row r="3643" spans="1:21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303"/>
        <v>0</v>
      </c>
      <c r="P3643" t="str">
        <f t="shared" si="304"/>
        <v>no backers</v>
      </c>
      <c r="Q3643" s="12" t="s">
        <v>8315</v>
      </c>
      <c r="R3643" t="s">
        <v>8357</v>
      </c>
      <c r="S3643" s="10">
        <f t="shared" si="305"/>
        <v>41899.627071759263</v>
      </c>
      <c r="T3643" s="9">
        <f t="shared" si="306"/>
        <v>41917.208333333336</v>
      </c>
      <c r="U3643">
        <f t="shared" si="308"/>
        <v>2014</v>
      </c>
    </row>
    <row r="3644" spans="1:21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303"/>
        <v>2</v>
      </c>
      <c r="P3644">
        <f t="shared" si="304"/>
        <v>7.5</v>
      </c>
      <c r="Q3644" s="12" t="s">
        <v>8315</v>
      </c>
      <c r="R3644" t="s">
        <v>8357</v>
      </c>
      <c r="S3644" s="10">
        <f t="shared" si="305"/>
        <v>42297.816284722227</v>
      </c>
      <c r="T3644" s="9">
        <f t="shared" si="306"/>
        <v>42338.708333333328</v>
      </c>
      <c r="U3644">
        <f t="shared" si="308"/>
        <v>2015</v>
      </c>
    </row>
    <row r="3645" spans="1:21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303"/>
        <v>0</v>
      </c>
      <c r="P3645" t="str">
        <f t="shared" si="304"/>
        <v>no backers</v>
      </c>
      <c r="Q3645" s="12" t="s">
        <v>8315</v>
      </c>
      <c r="R3645" t="s">
        <v>8357</v>
      </c>
      <c r="S3645" s="10">
        <f t="shared" si="305"/>
        <v>42285.143969907411</v>
      </c>
      <c r="T3645" s="9">
        <f t="shared" si="306"/>
        <v>42325.185636574075</v>
      </c>
      <c r="U3645">
        <f t="shared" si="308"/>
        <v>2015</v>
      </c>
    </row>
    <row r="3646" spans="1:21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303"/>
        <v>16</v>
      </c>
      <c r="P3646">
        <f t="shared" si="304"/>
        <v>68.416700000000006</v>
      </c>
      <c r="Q3646" s="12" t="s">
        <v>8315</v>
      </c>
      <c r="R3646" t="s">
        <v>8357</v>
      </c>
      <c r="S3646" s="10">
        <f t="shared" si="305"/>
        <v>42409.241747685184</v>
      </c>
      <c r="T3646" s="9">
        <f t="shared" si="306"/>
        <v>42437.207638888889</v>
      </c>
      <c r="U3646">
        <f t="shared" si="308"/>
        <v>2016</v>
      </c>
    </row>
    <row r="3647" spans="1:21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303"/>
        <v>0</v>
      </c>
      <c r="P3647">
        <f t="shared" si="304"/>
        <v>1</v>
      </c>
      <c r="Q3647" s="12" t="s">
        <v>8315</v>
      </c>
      <c r="R3647" t="s">
        <v>8357</v>
      </c>
      <c r="S3647" s="10">
        <f t="shared" si="305"/>
        <v>42665.970347222217</v>
      </c>
      <c r="T3647" s="9">
        <f t="shared" si="306"/>
        <v>42696.012013888889</v>
      </c>
      <c r="U3647">
        <f t="shared" si="308"/>
        <v>2016</v>
      </c>
    </row>
    <row r="3648" spans="1:21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303"/>
        <v>5</v>
      </c>
      <c r="P3648">
        <f t="shared" si="304"/>
        <v>60.125</v>
      </c>
      <c r="Q3648" s="12" t="s">
        <v>8315</v>
      </c>
      <c r="R3648" t="s">
        <v>8357</v>
      </c>
      <c r="S3648" s="10">
        <f t="shared" si="305"/>
        <v>42140.421319444446</v>
      </c>
      <c r="T3648" s="9">
        <f t="shared" si="306"/>
        <v>42171.979166666672</v>
      </c>
      <c r="U3648">
        <f t="shared" si="308"/>
        <v>2015</v>
      </c>
    </row>
    <row r="3649" spans="1:22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303"/>
        <v>6</v>
      </c>
      <c r="P3649">
        <f t="shared" si="304"/>
        <v>15</v>
      </c>
      <c r="Q3649" s="12" t="s">
        <v>8315</v>
      </c>
      <c r="R3649" t="s">
        <v>8357</v>
      </c>
      <c r="S3649" s="10">
        <f t="shared" si="305"/>
        <v>42598.749155092592</v>
      </c>
      <c r="T3649" s="9">
        <f t="shared" si="306"/>
        <v>42643.749155092592</v>
      </c>
      <c r="U3649">
        <f t="shared" si="308"/>
        <v>2016</v>
      </c>
    </row>
    <row r="3650" spans="1:22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303"/>
        <v>100</v>
      </c>
      <c r="P3650">
        <f t="shared" si="304"/>
        <v>550.04110000000003</v>
      </c>
      <c r="Q3650" s="12" t="s">
        <v>8315</v>
      </c>
      <c r="R3650" t="s">
        <v>8316</v>
      </c>
      <c r="S3650" s="10">
        <f t="shared" si="305"/>
        <v>41887.292187500003</v>
      </c>
      <c r="T3650" s="9">
        <f t="shared" si="306"/>
        <v>41917.292187500003</v>
      </c>
      <c r="U3650">
        <f t="shared" si="308"/>
        <v>2014</v>
      </c>
      <c r="V3650">
        <f t="shared" ref="V3650:V3713" si="309">MONTH(S3650)</f>
        <v>9</v>
      </c>
    </row>
    <row r="3651" spans="1:22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310">ROUND(E3651/D3651*100,0)</f>
        <v>104</v>
      </c>
      <c r="P3651">
        <f t="shared" ref="P3651:P3714" si="311">IFERROR(ROUND(E3651/L3651,4),"no backers")</f>
        <v>97.5</v>
      </c>
      <c r="Q3651" s="12" t="s">
        <v>8315</v>
      </c>
      <c r="R3651" t="s">
        <v>8316</v>
      </c>
      <c r="S3651" s="10">
        <f t="shared" ref="S3651:S3714" si="312">(((J3651/60)/60)/24)+DATE(1970,1,1)</f>
        <v>41780.712893518517</v>
      </c>
      <c r="T3651" s="9">
        <f t="shared" ref="T3651:T3714" si="313">(((I3651/60)/60)/24)+DATE(1970,1,1)</f>
        <v>41806.712893518517</v>
      </c>
      <c r="U3651">
        <f t="shared" si="308"/>
        <v>2014</v>
      </c>
      <c r="V3651">
        <f t="shared" si="309"/>
        <v>5</v>
      </c>
    </row>
    <row r="3652" spans="1:22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310"/>
        <v>100</v>
      </c>
      <c r="P3652">
        <f t="shared" si="311"/>
        <v>29.411799999999999</v>
      </c>
      <c r="Q3652" s="12" t="s">
        <v>8315</v>
      </c>
      <c r="R3652" t="s">
        <v>8316</v>
      </c>
      <c r="S3652" s="10">
        <f t="shared" si="312"/>
        <v>42381.478981481487</v>
      </c>
      <c r="T3652" s="9">
        <f t="shared" si="313"/>
        <v>42402.478981481487</v>
      </c>
      <c r="U3652">
        <f t="shared" si="308"/>
        <v>2016</v>
      </c>
      <c r="V3652">
        <f t="shared" si="309"/>
        <v>1</v>
      </c>
    </row>
    <row r="3653" spans="1:22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310"/>
        <v>104</v>
      </c>
      <c r="P3653">
        <f t="shared" si="311"/>
        <v>57.777799999999999</v>
      </c>
      <c r="Q3653" s="12" t="s">
        <v>8315</v>
      </c>
      <c r="R3653" t="s">
        <v>8316</v>
      </c>
      <c r="S3653" s="10">
        <f t="shared" si="312"/>
        <v>41828.646319444444</v>
      </c>
      <c r="T3653" s="9">
        <f t="shared" si="313"/>
        <v>41861.665972222225</v>
      </c>
      <c r="U3653">
        <f t="shared" si="308"/>
        <v>2014</v>
      </c>
      <c r="V3653">
        <f t="shared" si="309"/>
        <v>7</v>
      </c>
    </row>
    <row r="3654" spans="1:22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310"/>
        <v>251</v>
      </c>
      <c r="P3654">
        <f t="shared" si="311"/>
        <v>44.235300000000002</v>
      </c>
      <c r="Q3654" s="12" t="s">
        <v>8315</v>
      </c>
      <c r="R3654" t="s">
        <v>8316</v>
      </c>
      <c r="S3654" s="10">
        <f t="shared" si="312"/>
        <v>42596.644699074073</v>
      </c>
      <c r="T3654" s="9">
        <f t="shared" si="313"/>
        <v>42607.165972222225</v>
      </c>
      <c r="U3654">
        <f t="shared" si="308"/>
        <v>2016</v>
      </c>
      <c r="V3654">
        <f t="shared" si="309"/>
        <v>8</v>
      </c>
    </row>
    <row r="3655" spans="1:22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310"/>
        <v>101</v>
      </c>
      <c r="P3655">
        <f t="shared" si="311"/>
        <v>60.909100000000002</v>
      </c>
      <c r="Q3655" s="12" t="s">
        <v>8315</v>
      </c>
      <c r="R3655" t="s">
        <v>8316</v>
      </c>
      <c r="S3655" s="10">
        <f t="shared" si="312"/>
        <v>42191.363506944443</v>
      </c>
      <c r="T3655" s="9">
        <f t="shared" si="313"/>
        <v>42221.363506944443</v>
      </c>
      <c r="U3655">
        <f t="shared" si="308"/>
        <v>2015</v>
      </c>
      <c r="V3655">
        <f t="shared" si="309"/>
        <v>7</v>
      </c>
    </row>
    <row r="3656" spans="1:22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310"/>
        <v>174</v>
      </c>
      <c r="P3656">
        <f t="shared" si="311"/>
        <v>68.842100000000002</v>
      </c>
      <c r="Q3656" s="12" t="s">
        <v>8315</v>
      </c>
      <c r="R3656" t="s">
        <v>8316</v>
      </c>
      <c r="S3656" s="10">
        <f t="shared" si="312"/>
        <v>42440.416504629626</v>
      </c>
      <c r="T3656" s="9">
        <f t="shared" si="313"/>
        <v>42463.708333333328</v>
      </c>
      <c r="U3656">
        <f t="shared" si="308"/>
        <v>2016</v>
      </c>
      <c r="V3656">
        <f t="shared" si="309"/>
        <v>3</v>
      </c>
    </row>
    <row r="3657" spans="1:22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310"/>
        <v>116</v>
      </c>
      <c r="P3657">
        <f t="shared" si="311"/>
        <v>73.582300000000004</v>
      </c>
      <c r="Q3657" s="12" t="s">
        <v>8315</v>
      </c>
      <c r="R3657" t="s">
        <v>8316</v>
      </c>
      <c r="S3657" s="10">
        <f t="shared" si="312"/>
        <v>42173.803217592591</v>
      </c>
      <c r="T3657" s="9">
        <f t="shared" si="313"/>
        <v>42203.290972222225</v>
      </c>
      <c r="U3657">
        <f t="shared" si="308"/>
        <v>2015</v>
      </c>
      <c r="V3657">
        <f t="shared" si="309"/>
        <v>6</v>
      </c>
    </row>
    <row r="3658" spans="1:22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310"/>
        <v>106</v>
      </c>
      <c r="P3658">
        <f t="shared" si="311"/>
        <v>115.0217</v>
      </c>
      <c r="Q3658" s="12" t="s">
        <v>8315</v>
      </c>
      <c r="R3658" t="s">
        <v>8316</v>
      </c>
      <c r="S3658" s="10">
        <f t="shared" si="312"/>
        <v>42737.910138888896</v>
      </c>
      <c r="T3658" s="9">
        <f t="shared" si="313"/>
        <v>42767.957638888889</v>
      </c>
      <c r="U3658">
        <f t="shared" si="308"/>
        <v>2017</v>
      </c>
      <c r="V3658">
        <f t="shared" si="309"/>
        <v>1</v>
      </c>
    </row>
    <row r="3659" spans="1:22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310"/>
        <v>111</v>
      </c>
      <c r="P3659">
        <f t="shared" si="311"/>
        <v>110.75</v>
      </c>
      <c r="Q3659" s="12" t="s">
        <v>8315</v>
      </c>
      <c r="R3659" t="s">
        <v>8316</v>
      </c>
      <c r="S3659" s="10">
        <f t="shared" si="312"/>
        <v>42499.629849537043</v>
      </c>
      <c r="T3659" s="9">
        <f t="shared" si="313"/>
        <v>42522.904166666667</v>
      </c>
      <c r="U3659">
        <f t="shared" si="308"/>
        <v>2016</v>
      </c>
      <c r="V3659">
        <f t="shared" si="309"/>
        <v>5</v>
      </c>
    </row>
    <row r="3660" spans="1:22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310"/>
        <v>101</v>
      </c>
      <c r="P3660">
        <f t="shared" si="311"/>
        <v>75.5</v>
      </c>
      <c r="Q3660" s="12" t="s">
        <v>8315</v>
      </c>
      <c r="R3660" t="s">
        <v>8316</v>
      </c>
      <c r="S3660" s="10">
        <f t="shared" si="312"/>
        <v>41775.858564814815</v>
      </c>
      <c r="T3660" s="9">
        <f t="shared" si="313"/>
        <v>41822.165972222225</v>
      </c>
      <c r="U3660">
        <f t="shared" si="308"/>
        <v>2014</v>
      </c>
      <c r="V3660">
        <f t="shared" si="309"/>
        <v>5</v>
      </c>
    </row>
    <row r="3661" spans="1:22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310"/>
        <v>102</v>
      </c>
      <c r="P3661">
        <f t="shared" si="311"/>
        <v>235.4615</v>
      </c>
      <c r="Q3661" s="12" t="s">
        <v>8315</v>
      </c>
      <c r="R3661" t="s">
        <v>8316</v>
      </c>
      <c r="S3661" s="10">
        <f t="shared" si="312"/>
        <v>42055.277199074073</v>
      </c>
      <c r="T3661" s="9">
        <f t="shared" si="313"/>
        <v>42082.610416666663</v>
      </c>
      <c r="U3661">
        <f t="shared" si="308"/>
        <v>2015</v>
      </c>
      <c r="V3661">
        <f t="shared" si="309"/>
        <v>2</v>
      </c>
    </row>
    <row r="3662" spans="1:22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310"/>
        <v>100</v>
      </c>
      <c r="P3662">
        <f t="shared" si="311"/>
        <v>11.3636</v>
      </c>
      <c r="Q3662" s="12" t="s">
        <v>8315</v>
      </c>
      <c r="R3662" t="s">
        <v>8316</v>
      </c>
      <c r="S3662" s="10">
        <f t="shared" si="312"/>
        <v>41971.881076388891</v>
      </c>
      <c r="T3662" s="9">
        <f t="shared" si="313"/>
        <v>41996.881076388891</v>
      </c>
      <c r="U3662">
        <f t="shared" si="308"/>
        <v>2014</v>
      </c>
      <c r="V3662">
        <f t="shared" si="309"/>
        <v>11</v>
      </c>
    </row>
    <row r="3663" spans="1:22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310"/>
        <v>111</v>
      </c>
      <c r="P3663">
        <f t="shared" si="311"/>
        <v>92.5</v>
      </c>
      <c r="Q3663" s="12" t="s">
        <v>8315</v>
      </c>
      <c r="R3663" t="s">
        <v>8316</v>
      </c>
      <c r="S3663" s="10">
        <f t="shared" si="312"/>
        <v>42447.896666666667</v>
      </c>
      <c r="T3663" s="9">
        <f t="shared" si="313"/>
        <v>42470.166666666672</v>
      </c>
      <c r="U3663">
        <f t="shared" si="308"/>
        <v>2016</v>
      </c>
      <c r="V3663">
        <f t="shared" si="309"/>
        <v>3</v>
      </c>
    </row>
    <row r="3664" spans="1:22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310"/>
        <v>101</v>
      </c>
      <c r="P3664">
        <f t="shared" si="311"/>
        <v>202.85</v>
      </c>
      <c r="Q3664" s="12" t="s">
        <v>8315</v>
      </c>
      <c r="R3664" t="s">
        <v>8316</v>
      </c>
      <c r="S3664" s="10">
        <f t="shared" si="312"/>
        <v>42064.220069444447</v>
      </c>
      <c r="T3664" s="9">
        <f t="shared" si="313"/>
        <v>42094.178402777776</v>
      </c>
      <c r="U3664">
        <f t="shared" si="308"/>
        <v>2015</v>
      </c>
      <c r="V3664">
        <f t="shared" si="309"/>
        <v>3</v>
      </c>
    </row>
    <row r="3665" spans="1:22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310"/>
        <v>104</v>
      </c>
      <c r="P3665">
        <f t="shared" si="311"/>
        <v>26</v>
      </c>
      <c r="Q3665" s="12" t="s">
        <v>8315</v>
      </c>
      <c r="R3665" t="s">
        <v>8316</v>
      </c>
      <c r="S3665" s="10">
        <f t="shared" si="312"/>
        <v>42665.451736111107</v>
      </c>
      <c r="T3665" s="9">
        <f t="shared" si="313"/>
        <v>42725.493402777778</v>
      </c>
      <c r="U3665">
        <f t="shared" si="308"/>
        <v>2016</v>
      </c>
      <c r="V3665">
        <f t="shared" si="309"/>
        <v>10</v>
      </c>
    </row>
    <row r="3666" spans="1:22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310"/>
        <v>109</v>
      </c>
      <c r="P3666">
        <f t="shared" si="311"/>
        <v>46.052599999999998</v>
      </c>
      <c r="Q3666" s="12" t="s">
        <v>8315</v>
      </c>
      <c r="R3666" t="s">
        <v>8316</v>
      </c>
      <c r="S3666" s="10">
        <f t="shared" si="312"/>
        <v>42523.248715277776</v>
      </c>
      <c r="T3666" s="9">
        <f t="shared" si="313"/>
        <v>42537.248715277776</v>
      </c>
      <c r="U3666">
        <f t="shared" si="308"/>
        <v>2016</v>
      </c>
      <c r="V3666">
        <f t="shared" si="309"/>
        <v>6</v>
      </c>
    </row>
    <row r="3667" spans="1:22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310"/>
        <v>115</v>
      </c>
      <c r="P3667">
        <f t="shared" si="311"/>
        <v>51</v>
      </c>
      <c r="Q3667" s="12" t="s">
        <v>8315</v>
      </c>
      <c r="R3667" t="s">
        <v>8316</v>
      </c>
      <c r="S3667" s="10">
        <f t="shared" si="312"/>
        <v>42294.808124999996</v>
      </c>
      <c r="T3667" s="9">
        <f t="shared" si="313"/>
        <v>42305.829166666663</v>
      </c>
      <c r="U3667">
        <f t="shared" si="308"/>
        <v>2015</v>
      </c>
      <c r="V3667">
        <f t="shared" si="309"/>
        <v>10</v>
      </c>
    </row>
    <row r="3668" spans="1:22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310"/>
        <v>100</v>
      </c>
      <c r="P3668">
        <f t="shared" si="311"/>
        <v>31.578900000000001</v>
      </c>
      <c r="Q3668" s="12" t="s">
        <v>8315</v>
      </c>
      <c r="R3668" t="s">
        <v>8316</v>
      </c>
      <c r="S3668" s="10">
        <f t="shared" si="312"/>
        <v>41822.90488425926</v>
      </c>
      <c r="T3668" s="9">
        <f t="shared" si="313"/>
        <v>41844.291666666664</v>
      </c>
      <c r="U3668">
        <f t="shared" si="308"/>
        <v>2014</v>
      </c>
      <c r="V3668">
        <f t="shared" si="309"/>
        <v>7</v>
      </c>
    </row>
    <row r="3669" spans="1:22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310"/>
        <v>103</v>
      </c>
      <c r="P3669">
        <f t="shared" si="311"/>
        <v>53.363999999999997</v>
      </c>
      <c r="Q3669" s="12" t="s">
        <v>8315</v>
      </c>
      <c r="R3669" t="s">
        <v>8316</v>
      </c>
      <c r="S3669" s="10">
        <f t="shared" si="312"/>
        <v>42173.970127314817</v>
      </c>
      <c r="T3669" s="9">
        <f t="shared" si="313"/>
        <v>42203.970127314817</v>
      </c>
      <c r="U3669">
        <f t="shared" si="308"/>
        <v>2015</v>
      </c>
      <c r="V3669">
        <f t="shared" si="309"/>
        <v>6</v>
      </c>
    </row>
    <row r="3670" spans="1:22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310"/>
        <v>104</v>
      </c>
      <c r="P3670">
        <f t="shared" si="311"/>
        <v>36.964300000000001</v>
      </c>
      <c r="Q3670" s="12" t="s">
        <v>8315</v>
      </c>
      <c r="R3670" t="s">
        <v>8316</v>
      </c>
      <c r="S3670" s="10">
        <f t="shared" si="312"/>
        <v>42185.556157407409</v>
      </c>
      <c r="T3670" s="9">
        <f t="shared" si="313"/>
        <v>42208.772916666669</v>
      </c>
      <c r="U3670">
        <f t="shared" si="308"/>
        <v>2015</v>
      </c>
      <c r="V3670">
        <f t="shared" si="309"/>
        <v>6</v>
      </c>
    </row>
    <row r="3671" spans="1:22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310"/>
        <v>138</v>
      </c>
      <c r="P3671">
        <f t="shared" si="311"/>
        <v>81.2941</v>
      </c>
      <c r="Q3671" s="12" t="s">
        <v>8315</v>
      </c>
      <c r="R3671" t="s">
        <v>8316</v>
      </c>
      <c r="S3671" s="10">
        <f t="shared" si="312"/>
        <v>42136.675196759257</v>
      </c>
      <c r="T3671" s="9">
        <f t="shared" si="313"/>
        <v>42166.675196759257</v>
      </c>
      <c r="U3671">
        <f t="shared" si="308"/>
        <v>2015</v>
      </c>
      <c r="V3671">
        <f t="shared" si="309"/>
        <v>5</v>
      </c>
    </row>
    <row r="3672" spans="1:22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310"/>
        <v>110</v>
      </c>
      <c r="P3672">
        <f t="shared" si="311"/>
        <v>20.083300000000001</v>
      </c>
      <c r="Q3672" s="12" t="s">
        <v>8315</v>
      </c>
      <c r="R3672" t="s">
        <v>8316</v>
      </c>
      <c r="S3672" s="10">
        <f t="shared" si="312"/>
        <v>42142.514016203699</v>
      </c>
      <c r="T3672" s="9">
        <f t="shared" si="313"/>
        <v>42155.958333333328</v>
      </c>
      <c r="U3672">
        <f t="shared" si="308"/>
        <v>2015</v>
      </c>
      <c r="V3672">
        <f t="shared" si="309"/>
        <v>5</v>
      </c>
    </row>
    <row r="3673" spans="1:22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310"/>
        <v>101</v>
      </c>
      <c r="P3673">
        <f t="shared" si="311"/>
        <v>88.25</v>
      </c>
      <c r="Q3673" s="12" t="s">
        <v>8315</v>
      </c>
      <c r="R3673" t="s">
        <v>8316</v>
      </c>
      <c r="S3673" s="10">
        <f t="shared" si="312"/>
        <v>41820.62809027778</v>
      </c>
      <c r="T3673" s="9">
        <f t="shared" si="313"/>
        <v>41841.165972222225</v>
      </c>
      <c r="U3673">
        <f t="shared" si="308"/>
        <v>2014</v>
      </c>
      <c r="V3673">
        <f t="shared" si="309"/>
        <v>6</v>
      </c>
    </row>
    <row r="3674" spans="1:22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310"/>
        <v>102</v>
      </c>
      <c r="P3674">
        <f t="shared" si="311"/>
        <v>53.438600000000001</v>
      </c>
      <c r="Q3674" s="12" t="s">
        <v>8315</v>
      </c>
      <c r="R3674" t="s">
        <v>8316</v>
      </c>
      <c r="S3674" s="10">
        <f t="shared" si="312"/>
        <v>41878.946574074071</v>
      </c>
      <c r="T3674" s="9">
        <f t="shared" si="313"/>
        <v>41908.946574074071</v>
      </c>
      <c r="U3674">
        <f t="shared" si="308"/>
        <v>2014</v>
      </c>
      <c r="V3674">
        <f t="shared" si="309"/>
        <v>8</v>
      </c>
    </row>
    <row r="3675" spans="1:22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310"/>
        <v>114</v>
      </c>
      <c r="P3675">
        <f t="shared" si="311"/>
        <v>39.868400000000001</v>
      </c>
      <c r="Q3675" s="12" t="s">
        <v>8315</v>
      </c>
      <c r="R3675" t="s">
        <v>8316</v>
      </c>
      <c r="S3675" s="10">
        <f t="shared" si="312"/>
        <v>41914.295104166667</v>
      </c>
      <c r="T3675" s="9">
        <f t="shared" si="313"/>
        <v>41948.536111111112</v>
      </c>
      <c r="U3675">
        <f t="shared" si="308"/>
        <v>2014</v>
      </c>
      <c r="V3675">
        <f t="shared" si="309"/>
        <v>10</v>
      </c>
    </row>
    <row r="3676" spans="1:22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310"/>
        <v>100</v>
      </c>
      <c r="P3676">
        <f t="shared" si="311"/>
        <v>145.16130000000001</v>
      </c>
      <c r="Q3676" s="12" t="s">
        <v>8315</v>
      </c>
      <c r="R3676" t="s">
        <v>8316</v>
      </c>
      <c r="S3676" s="10">
        <f t="shared" si="312"/>
        <v>42556.873020833329</v>
      </c>
      <c r="T3676" s="9">
        <f t="shared" si="313"/>
        <v>42616.873020833329</v>
      </c>
      <c r="U3676">
        <f t="shared" si="308"/>
        <v>2016</v>
      </c>
      <c r="V3676">
        <f t="shared" si="309"/>
        <v>7</v>
      </c>
    </row>
    <row r="3677" spans="1:22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310"/>
        <v>140</v>
      </c>
      <c r="P3677">
        <f t="shared" si="311"/>
        <v>23.333300000000001</v>
      </c>
      <c r="Q3677" s="12" t="s">
        <v>8315</v>
      </c>
      <c r="R3677" t="s">
        <v>8316</v>
      </c>
      <c r="S3677" s="10">
        <f t="shared" si="312"/>
        <v>42493.597013888888</v>
      </c>
      <c r="T3677" s="9">
        <f t="shared" si="313"/>
        <v>42505.958333333328</v>
      </c>
      <c r="U3677">
        <f t="shared" si="308"/>
        <v>2016</v>
      </c>
      <c r="V3677">
        <f t="shared" si="309"/>
        <v>5</v>
      </c>
    </row>
    <row r="3678" spans="1:22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310"/>
        <v>129</v>
      </c>
      <c r="P3678">
        <f t="shared" si="311"/>
        <v>64.375</v>
      </c>
      <c r="Q3678" s="12" t="s">
        <v>8315</v>
      </c>
      <c r="R3678" t="s">
        <v>8316</v>
      </c>
      <c r="S3678" s="10">
        <f t="shared" si="312"/>
        <v>41876.815787037034</v>
      </c>
      <c r="T3678" s="9">
        <f t="shared" si="313"/>
        <v>41894.815787037034</v>
      </c>
      <c r="U3678">
        <f t="shared" si="308"/>
        <v>2014</v>
      </c>
      <c r="V3678">
        <f t="shared" si="309"/>
        <v>8</v>
      </c>
    </row>
    <row r="3679" spans="1:22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310"/>
        <v>103</v>
      </c>
      <c r="P3679">
        <f t="shared" si="311"/>
        <v>62.052799999999998</v>
      </c>
      <c r="Q3679" s="12" t="s">
        <v>8315</v>
      </c>
      <c r="R3679" t="s">
        <v>8316</v>
      </c>
      <c r="S3679" s="10">
        <f t="shared" si="312"/>
        <v>41802.574282407404</v>
      </c>
      <c r="T3679" s="9">
        <f t="shared" si="313"/>
        <v>41823.165972222225</v>
      </c>
      <c r="U3679">
        <f t="shared" si="308"/>
        <v>2014</v>
      </c>
      <c r="V3679">
        <f t="shared" si="309"/>
        <v>6</v>
      </c>
    </row>
    <row r="3680" spans="1:22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310"/>
        <v>103</v>
      </c>
      <c r="P3680">
        <f t="shared" si="311"/>
        <v>66.129000000000005</v>
      </c>
      <c r="Q3680" s="12" t="s">
        <v>8315</v>
      </c>
      <c r="R3680" t="s">
        <v>8316</v>
      </c>
      <c r="S3680" s="10">
        <f t="shared" si="312"/>
        <v>42120.531226851846</v>
      </c>
      <c r="T3680" s="9">
        <f t="shared" si="313"/>
        <v>42155.531226851846</v>
      </c>
      <c r="U3680">
        <f t="shared" si="308"/>
        <v>2015</v>
      </c>
      <c r="V3680">
        <f t="shared" si="309"/>
        <v>4</v>
      </c>
    </row>
    <row r="3681" spans="1:22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310"/>
        <v>110</v>
      </c>
      <c r="P3681">
        <f t="shared" si="311"/>
        <v>73.400000000000006</v>
      </c>
      <c r="Q3681" s="12" t="s">
        <v>8315</v>
      </c>
      <c r="R3681" t="s">
        <v>8316</v>
      </c>
      <c r="S3681" s="10">
        <f t="shared" si="312"/>
        <v>41786.761354166665</v>
      </c>
      <c r="T3681" s="9">
        <f t="shared" si="313"/>
        <v>41821.207638888889</v>
      </c>
      <c r="U3681">
        <f t="shared" si="308"/>
        <v>2014</v>
      </c>
      <c r="V3681">
        <f t="shared" si="309"/>
        <v>5</v>
      </c>
    </row>
    <row r="3682" spans="1:22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310"/>
        <v>113</v>
      </c>
      <c r="P3682">
        <f t="shared" si="311"/>
        <v>99.5</v>
      </c>
      <c r="Q3682" s="12" t="s">
        <v>8315</v>
      </c>
      <c r="R3682" t="s">
        <v>8316</v>
      </c>
      <c r="S3682" s="10">
        <f t="shared" si="312"/>
        <v>42627.454097222217</v>
      </c>
      <c r="T3682" s="9">
        <f t="shared" si="313"/>
        <v>42648.454097222217</v>
      </c>
      <c r="U3682">
        <f t="shared" si="308"/>
        <v>2016</v>
      </c>
      <c r="V3682">
        <f t="shared" si="309"/>
        <v>9</v>
      </c>
    </row>
    <row r="3683" spans="1:22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310"/>
        <v>112</v>
      </c>
      <c r="P3683">
        <f t="shared" si="311"/>
        <v>62.166699999999999</v>
      </c>
      <c r="Q3683" s="12" t="s">
        <v>8315</v>
      </c>
      <c r="R3683" t="s">
        <v>8316</v>
      </c>
      <c r="S3683" s="10">
        <f t="shared" si="312"/>
        <v>42374.651504629626</v>
      </c>
      <c r="T3683" s="9">
        <f t="shared" si="313"/>
        <v>42384.651504629626</v>
      </c>
      <c r="U3683">
        <f t="shared" si="308"/>
        <v>2016</v>
      </c>
      <c r="V3683">
        <f t="shared" si="309"/>
        <v>1</v>
      </c>
    </row>
    <row r="3684" spans="1:22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310"/>
        <v>139</v>
      </c>
      <c r="P3684">
        <f t="shared" si="311"/>
        <v>62.328400000000002</v>
      </c>
      <c r="Q3684" s="12" t="s">
        <v>8315</v>
      </c>
      <c r="R3684" t="s">
        <v>8316</v>
      </c>
      <c r="S3684" s="10">
        <f t="shared" si="312"/>
        <v>41772.685393518521</v>
      </c>
      <c r="T3684" s="9">
        <f t="shared" si="313"/>
        <v>41806.290972222225</v>
      </c>
      <c r="U3684">
        <f t="shared" si="308"/>
        <v>2014</v>
      </c>
      <c r="V3684">
        <f t="shared" si="309"/>
        <v>5</v>
      </c>
    </row>
    <row r="3685" spans="1:22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310"/>
        <v>111</v>
      </c>
      <c r="P3685">
        <f t="shared" si="311"/>
        <v>58.7879</v>
      </c>
      <c r="Q3685" s="12" t="s">
        <v>8315</v>
      </c>
      <c r="R3685" t="s">
        <v>8316</v>
      </c>
      <c r="S3685" s="10">
        <f t="shared" si="312"/>
        <v>42633.116851851853</v>
      </c>
      <c r="T3685" s="9">
        <f t="shared" si="313"/>
        <v>42663.116851851853</v>
      </c>
      <c r="U3685">
        <f t="shared" si="308"/>
        <v>2016</v>
      </c>
      <c r="V3685">
        <f t="shared" si="309"/>
        <v>9</v>
      </c>
    </row>
    <row r="3686" spans="1:22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310"/>
        <v>139</v>
      </c>
      <c r="P3686">
        <f t="shared" si="311"/>
        <v>45.347799999999999</v>
      </c>
      <c r="Q3686" s="12" t="s">
        <v>8315</v>
      </c>
      <c r="R3686" t="s">
        <v>8316</v>
      </c>
      <c r="S3686" s="10">
        <f t="shared" si="312"/>
        <v>42219.180393518516</v>
      </c>
      <c r="T3686" s="9">
        <f t="shared" si="313"/>
        <v>42249.180393518516</v>
      </c>
      <c r="U3686">
        <f t="shared" si="308"/>
        <v>2015</v>
      </c>
      <c r="V3686">
        <f t="shared" si="309"/>
        <v>8</v>
      </c>
    </row>
    <row r="3687" spans="1:22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310"/>
        <v>106</v>
      </c>
      <c r="P3687">
        <f t="shared" si="311"/>
        <v>41.944400000000002</v>
      </c>
      <c r="Q3687" s="12" t="s">
        <v>8315</v>
      </c>
      <c r="R3687" t="s">
        <v>8316</v>
      </c>
      <c r="S3687" s="10">
        <f t="shared" si="312"/>
        <v>41753.593275462961</v>
      </c>
      <c r="T3687" s="9">
        <f t="shared" si="313"/>
        <v>41778.875</v>
      </c>
      <c r="U3687">
        <f t="shared" si="308"/>
        <v>2014</v>
      </c>
      <c r="V3687">
        <f t="shared" si="309"/>
        <v>4</v>
      </c>
    </row>
    <row r="3688" spans="1:22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310"/>
        <v>101</v>
      </c>
      <c r="P3688">
        <f t="shared" si="311"/>
        <v>59.166699999999999</v>
      </c>
      <c r="Q3688" s="12" t="s">
        <v>8315</v>
      </c>
      <c r="R3688" t="s">
        <v>8316</v>
      </c>
      <c r="S3688" s="10">
        <f t="shared" si="312"/>
        <v>42230.662731481483</v>
      </c>
      <c r="T3688" s="9">
        <f t="shared" si="313"/>
        <v>42245.165972222225</v>
      </c>
      <c r="U3688">
        <f t="shared" si="308"/>
        <v>2015</v>
      </c>
      <c r="V3688">
        <f t="shared" si="309"/>
        <v>8</v>
      </c>
    </row>
    <row r="3689" spans="1:22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310"/>
        <v>100</v>
      </c>
      <c r="P3689">
        <f t="shared" si="311"/>
        <v>200.49</v>
      </c>
      <c r="Q3689" s="12" t="s">
        <v>8315</v>
      </c>
      <c r="R3689" t="s">
        <v>8316</v>
      </c>
      <c r="S3689" s="10">
        <f t="shared" si="312"/>
        <v>41787.218229166669</v>
      </c>
      <c r="T3689" s="9">
        <f t="shared" si="313"/>
        <v>41817.218229166669</v>
      </c>
      <c r="U3689">
        <f t="shared" si="308"/>
        <v>2014</v>
      </c>
      <c r="V3689">
        <f t="shared" si="309"/>
        <v>5</v>
      </c>
    </row>
    <row r="3690" spans="1:22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310"/>
        <v>109</v>
      </c>
      <c r="P3690">
        <f t="shared" si="311"/>
        <v>83.974400000000003</v>
      </c>
      <c r="Q3690" s="12" t="s">
        <v>8315</v>
      </c>
      <c r="R3690" t="s">
        <v>8316</v>
      </c>
      <c r="S3690" s="10">
        <f t="shared" si="312"/>
        <v>41829.787083333329</v>
      </c>
      <c r="T3690" s="9">
        <f t="shared" si="313"/>
        <v>41859.787083333329</v>
      </c>
      <c r="U3690">
        <f t="shared" si="308"/>
        <v>2014</v>
      </c>
      <c r="V3690">
        <f t="shared" si="309"/>
        <v>7</v>
      </c>
    </row>
    <row r="3691" spans="1:22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310"/>
        <v>118</v>
      </c>
      <c r="P3691">
        <f t="shared" si="311"/>
        <v>57.258099999999999</v>
      </c>
      <c r="Q3691" s="12" t="s">
        <v>8315</v>
      </c>
      <c r="R3691" t="s">
        <v>8316</v>
      </c>
      <c r="S3691" s="10">
        <f t="shared" si="312"/>
        <v>42147.826840277776</v>
      </c>
      <c r="T3691" s="9">
        <f t="shared" si="313"/>
        <v>42176.934027777781</v>
      </c>
      <c r="U3691">
        <f t="shared" si="308"/>
        <v>2015</v>
      </c>
      <c r="V3691">
        <f t="shared" si="309"/>
        <v>5</v>
      </c>
    </row>
    <row r="3692" spans="1:22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310"/>
        <v>120</v>
      </c>
      <c r="P3692">
        <f t="shared" si="311"/>
        <v>58.064500000000002</v>
      </c>
      <c r="Q3692" s="12" t="s">
        <v>8315</v>
      </c>
      <c r="R3692" t="s">
        <v>8316</v>
      </c>
      <c r="S3692" s="10">
        <f t="shared" si="312"/>
        <v>41940.598182870373</v>
      </c>
      <c r="T3692" s="9">
        <f t="shared" si="313"/>
        <v>41970.639849537038</v>
      </c>
      <c r="U3692">
        <f t="shared" si="308"/>
        <v>2014</v>
      </c>
      <c r="V3692">
        <f t="shared" si="309"/>
        <v>10</v>
      </c>
    </row>
    <row r="3693" spans="1:22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310"/>
        <v>128</v>
      </c>
      <c r="P3693">
        <f t="shared" si="311"/>
        <v>186.80289999999999</v>
      </c>
      <c r="Q3693" s="12" t="s">
        <v>8315</v>
      </c>
      <c r="R3693" t="s">
        <v>8316</v>
      </c>
      <c r="S3693" s="10">
        <f t="shared" si="312"/>
        <v>42020.700567129628</v>
      </c>
      <c r="T3693" s="9">
        <f t="shared" si="313"/>
        <v>42065.207638888889</v>
      </c>
      <c r="U3693">
        <f t="shared" ref="U3693:U3756" si="314">YEAR(S3693)</f>
        <v>2015</v>
      </c>
      <c r="V3693">
        <f t="shared" si="309"/>
        <v>1</v>
      </c>
    </row>
    <row r="3694" spans="1:22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310"/>
        <v>126</v>
      </c>
      <c r="P3694">
        <f t="shared" si="311"/>
        <v>74.117599999999996</v>
      </c>
      <c r="Q3694" s="12" t="s">
        <v>8315</v>
      </c>
      <c r="R3694" t="s">
        <v>8316</v>
      </c>
      <c r="S3694" s="10">
        <f t="shared" si="312"/>
        <v>41891.96503472222</v>
      </c>
      <c r="T3694" s="9">
        <f t="shared" si="313"/>
        <v>41901</v>
      </c>
      <c r="U3694">
        <f t="shared" si="314"/>
        <v>2014</v>
      </c>
      <c r="V3694">
        <f t="shared" si="309"/>
        <v>9</v>
      </c>
    </row>
    <row r="3695" spans="1:22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310"/>
        <v>129</v>
      </c>
      <c r="P3695">
        <f t="shared" si="311"/>
        <v>30.714300000000001</v>
      </c>
      <c r="Q3695" s="12" t="s">
        <v>8315</v>
      </c>
      <c r="R3695" t="s">
        <v>8316</v>
      </c>
      <c r="S3695" s="10">
        <f t="shared" si="312"/>
        <v>42309.191307870366</v>
      </c>
      <c r="T3695" s="9">
        <f t="shared" si="313"/>
        <v>42338.9375</v>
      </c>
      <c r="U3695">
        <f t="shared" si="314"/>
        <v>2015</v>
      </c>
      <c r="V3695">
        <f t="shared" si="309"/>
        <v>11</v>
      </c>
    </row>
    <row r="3696" spans="1:22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310"/>
        <v>107</v>
      </c>
      <c r="P3696">
        <f t="shared" si="311"/>
        <v>62.666699999999999</v>
      </c>
      <c r="Q3696" s="12" t="s">
        <v>8315</v>
      </c>
      <c r="R3696" t="s">
        <v>8316</v>
      </c>
      <c r="S3696" s="10">
        <f t="shared" si="312"/>
        <v>42490.133877314816</v>
      </c>
      <c r="T3696" s="9">
        <f t="shared" si="313"/>
        <v>42527.083333333328</v>
      </c>
      <c r="U3696">
        <f t="shared" si="314"/>
        <v>2016</v>
      </c>
      <c r="V3696">
        <f t="shared" si="309"/>
        <v>4</v>
      </c>
    </row>
    <row r="3697" spans="1:22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310"/>
        <v>100</v>
      </c>
      <c r="P3697">
        <f t="shared" si="311"/>
        <v>121.36360000000001</v>
      </c>
      <c r="Q3697" s="12" t="s">
        <v>8315</v>
      </c>
      <c r="R3697" t="s">
        <v>8316</v>
      </c>
      <c r="S3697" s="10">
        <f t="shared" si="312"/>
        <v>41995.870486111111</v>
      </c>
      <c r="T3697" s="9">
        <f t="shared" si="313"/>
        <v>42015.870486111111</v>
      </c>
      <c r="U3697">
        <f t="shared" si="314"/>
        <v>2014</v>
      </c>
      <c r="V3697">
        <f t="shared" si="309"/>
        <v>12</v>
      </c>
    </row>
    <row r="3698" spans="1:22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310"/>
        <v>155</v>
      </c>
      <c r="P3698">
        <f t="shared" si="311"/>
        <v>39.743600000000001</v>
      </c>
      <c r="Q3698" s="12" t="s">
        <v>8315</v>
      </c>
      <c r="R3698" t="s">
        <v>8316</v>
      </c>
      <c r="S3698" s="10">
        <f t="shared" si="312"/>
        <v>41988.617083333331</v>
      </c>
      <c r="T3698" s="9">
        <f t="shared" si="313"/>
        <v>42048.617083333331</v>
      </c>
      <c r="U3698">
        <f t="shared" si="314"/>
        <v>2014</v>
      </c>
      <c r="V3698">
        <f t="shared" si="309"/>
        <v>12</v>
      </c>
    </row>
    <row r="3699" spans="1:22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310"/>
        <v>108</v>
      </c>
      <c r="P3699">
        <f t="shared" si="311"/>
        <v>72</v>
      </c>
      <c r="Q3699" s="12" t="s">
        <v>8315</v>
      </c>
      <c r="R3699" t="s">
        <v>8316</v>
      </c>
      <c r="S3699" s="10">
        <f t="shared" si="312"/>
        <v>42479.465833333335</v>
      </c>
      <c r="T3699" s="9">
        <f t="shared" si="313"/>
        <v>42500.465833333335</v>
      </c>
      <c r="U3699">
        <f t="shared" si="314"/>
        <v>2016</v>
      </c>
      <c r="V3699">
        <f t="shared" si="309"/>
        <v>4</v>
      </c>
    </row>
    <row r="3700" spans="1:22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310"/>
        <v>111</v>
      </c>
      <c r="P3700">
        <f t="shared" si="311"/>
        <v>40.632399999999997</v>
      </c>
      <c r="Q3700" s="12" t="s">
        <v>8315</v>
      </c>
      <c r="R3700" t="s">
        <v>8316</v>
      </c>
      <c r="S3700" s="10">
        <f t="shared" si="312"/>
        <v>42401.806562500002</v>
      </c>
      <c r="T3700" s="9">
        <f t="shared" si="313"/>
        <v>42431.806562500002</v>
      </c>
      <c r="U3700">
        <f t="shared" si="314"/>
        <v>2016</v>
      </c>
      <c r="V3700">
        <f t="shared" si="309"/>
        <v>2</v>
      </c>
    </row>
    <row r="3701" spans="1:22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310"/>
        <v>101</v>
      </c>
      <c r="P3701">
        <f t="shared" si="311"/>
        <v>63</v>
      </c>
      <c r="Q3701" s="12" t="s">
        <v>8315</v>
      </c>
      <c r="R3701" t="s">
        <v>8316</v>
      </c>
      <c r="S3701" s="10">
        <f t="shared" si="312"/>
        <v>41897.602037037039</v>
      </c>
      <c r="T3701" s="9">
        <f t="shared" si="313"/>
        <v>41927.602037037039</v>
      </c>
      <c r="U3701">
        <f t="shared" si="314"/>
        <v>2014</v>
      </c>
      <c r="V3701">
        <f t="shared" si="309"/>
        <v>9</v>
      </c>
    </row>
    <row r="3702" spans="1:22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310"/>
        <v>121</v>
      </c>
      <c r="P3702">
        <f t="shared" si="311"/>
        <v>33.666699999999999</v>
      </c>
      <c r="Q3702" s="12" t="s">
        <v>8315</v>
      </c>
      <c r="R3702" t="s">
        <v>8316</v>
      </c>
      <c r="S3702" s="10">
        <f t="shared" si="312"/>
        <v>41882.585648148146</v>
      </c>
      <c r="T3702" s="9">
        <f t="shared" si="313"/>
        <v>41912.666666666664</v>
      </c>
      <c r="U3702">
        <f t="shared" si="314"/>
        <v>2014</v>
      </c>
      <c r="V3702">
        <f t="shared" si="309"/>
        <v>8</v>
      </c>
    </row>
    <row r="3703" spans="1:22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310"/>
        <v>100</v>
      </c>
      <c r="P3703">
        <f t="shared" si="311"/>
        <v>38.589700000000001</v>
      </c>
      <c r="Q3703" s="12" t="s">
        <v>8315</v>
      </c>
      <c r="R3703" t="s">
        <v>8316</v>
      </c>
      <c r="S3703" s="10">
        <f t="shared" si="312"/>
        <v>42129.541585648149</v>
      </c>
      <c r="T3703" s="9">
        <f t="shared" si="313"/>
        <v>42159.541585648149</v>
      </c>
      <c r="U3703">
        <f t="shared" si="314"/>
        <v>2015</v>
      </c>
      <c r="V3703">
        <f t="shared" si="309"/>
        <v>5</v>
      </c>
    </row>
    <row r="3704" spans="1:22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310"/>
        <v>109</v>
      </c>
      <c r="P3704">
        <f t="shared" si="311"/>
        <v>155.95240000000001</v>
      </c>
      <c r="Q3704" s="12" t="s">
        <v>8315</v>
      </c>
      <c r="R3704" t="s">
        <v>8316</v>
      </c>
      <c r="S3704" s="10">
        <f t="shared" si="312"/>
        <v>42524.53800925926</v>
      </c>
      <c r="T3704" s="9">
        <f t="shared" si="313"/>
        <v>42561.957638888889</v>
      </c>
      <c r="U3704">
        <f t="shared" si="314"/>
        <v>2016</v>
      </c>
      <c r="V3704">
        <f t="shared" si="309"/>
        <v>6</v>
      </c>
    </row>
    <row r="3705" spans="1:22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310"/>
        <v>123</v>
      </c>
      <c r="P3705">
        <f t="shared" si="311"/>
        <v>43.2</v>
      </c>
      <c r="Q3705" s="12" t="s">
        <v>8315</v>
      </c>
      <c r="R3705" t="s">
        <v>8316</v>
      </c>
      <c r="S3705" s="10">
        <f t="shared" si="312"/>
        <v>42556.504490740743</v>
      </c>
      <c r="T3705" s="9">
        <f t="shared" si="313"/>
        <v>42595.290972222225</v>
      </c>
      <c r="U3705">
        <f t="shared" si="314"/>
        <v>2016</v>
      </c>
      <c r="V3705">
        <f t="shared" si="309"/>
        <v>7</v>
      </c>
    </row>
    <row r="3706" spans="1:22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310"/>
        <v>136</v>
      </c>
      <c r="P3706">
        <f t="shared" si="311"/>
        <v>15.1485</v>
      </c>
      <c r="Q3706" s="12" t="s">
        <v>8315</v>
      </c>
      <c r="R3706" t="s">
        <v>8316</v>
      </c>
      <c r="S3706" s="10">
        <f t="shared" si="312"/>
        <v>42461.689745370371</v>
      </c>
      <c r="T3706" s="9">
        <f t="shared" si="313"/>
        <v>42521.689745370371</v>
      </c>
      <c r="U3706">
        <f t="shared" si="314"/>
        <v>2016</v>
      </c>
      <c r="V3706">
        <f t="shared" si="309"/>
        <v>4</v>
      </c>
    </row>
    <row r="3707" spans="1:22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310"/>
        <v>103</v>
      </c>
      <c r="P3707">
        <f t="shared" si="311"/>
        <v>83.571399999999997</v>
      </c>
      <c r="Q3707" s="12" t="s">
        <v>8315</v>
      </c>
      <c r="R3707" t="s">
        <v>8316</v>
      </c>
      <c r="S3707" s="10">
        <f t="shared" si="312"/>
        <v>41792.542986111112</v>
      </c>
      <c r="T3707" s="9">
        <f t="shared" si="313"/>
        <v>41813.75</v>
      </c>
      <c r="U3707">
        <f t="shared" si="314"/>
        <v>2014</v>
      </c>
      <c r="V3707">
        <f t="shared" si="309"/>
        <v>6</v>
      </c>
    </row>
    <row r="3708" spans="1:22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310"/>
        <v>121</v>
      </c>
      <c r="P3708">
        <f t="shared" si="311"/>
        <v>140</v>
      </c>
      <c r="Q3708" s="12" t="s">
        <v>8315</v>
      </c>
      <c r="R3708" t="s">
        <v>8316</v>
      </c>
      <c r="S3708" s="10">
        <f t="shared" si="312"/>
        <v>41879.913761574076</v>
      </c>
      <c r="T3708" s="9">
        <f t="shared" si="313"/>
        <v>41894.913761574076</v>
      </c>
      <c r="U3708">
        <f t="shared" si="314"/>
        <v>2014</v>
      </c>
      <c r="V3708">
        <f t="shared" si="309"/>
        <v>8</v>
      </c>
    </row>
    <row r="3709" spans="1:22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310"/>
        <v>186</v>
      </c>
      <c r="P3709">
        <f t="shared" si="311"/>
        <v>80.869600000000005</v>
      </c>
      <c r="Q3709" s="12" t="s">
        <v>8315</v>
      </c>
      <c r="R3709" t="s">
        <v>8316</v>
      </c>
      <c r="S3709" s="10">
        <f t="shared" si="312"/>
        <v>42552.048356481479</v>
      </c>
      <c r="T3709" s="9">
        <f t="shared" si="313"/>
        <v>42573.226388888885</v>
      </c>
      <c r="U3709">
        <f t="shared" si="314"/>
        <v>2016</v>
      </c>
      <c r="V3709">
        <f t="shared" si="309"/>
        <v>7</v>
      </c>
    </row>
    <row r="3710" spans="1:22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310"/>
        <v>300</v>
      </c>
      <c r="P3710">
        <f t="shared" si="311"/>
        <v>53.846200000000003</v>
      </c>
      <c r="Q3710" s="12" t="s">
        <v>8315</v>
      </c>
      <c r="R3710" t="s">
        <v>8316</v>
      </c>
      <c r="S3710" s="10">
        <f t="shared" si="312"/>
        <v>41810.142199074071</v>
      </c>
      <c r="T3710" s="9">
        <f t="shared" si="313"/>
        <v>41824.142199074071</v>
      </c>
      <c r="U3710">
        <f t="shared" si="314"/>
        <v>2014</v>
      </c>
      <c r="V3710">
        <f t="shared" si="309"/>
        <v>6</v>
      </c>
    </row>
    <row r="3711" spans="1:22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310"/>
        <v>108</v>
      </c>
      <c r="P3711">
        <f t="shared" si="311"/>
        <v>30.928599999999999</v>
      </c>
      <c r="Q3711" s="12" t="s">
        <v>8315</v>
      </c>
      <c r="R3711" t="s">
        <v>8316</v>
      </c>
      <c r="S3711" s="10">
        <f t="shared" si="312"/>
        <v>41785.707708333335</v>
      </c>
      <c r="T3711" s="9">
        <f t="shared" si="313"/>
        <v>41815.707708333335</v>
      </c>
      <c r="U3711">
        <f t="shared" si="314"/>
        <v>2014</v>
      </c>
      <c r="V3711">
        <f t="shared" si="309"/>
        <v>5</v>
      </c>
    </row>
    <row r="3712" spans="1:22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310"/>
        <v>141</v>
      </c>
      <c r="P3712">
        <f t="shared" si="311"/>
        <v>67.962999999999994</v>
      </c>
      <c r="Q3712" s="12" t="s">
        <v>8315</v>
      </c>
      <c r="R3712" t="s">
        <v>8316</v>
      </c>
      <c r="S3712" s="10">
        <f t="shared" si="312"/>
        <v>42072.576249999998</v>
      </c>
      <c r="T3712" s="9">
        <f t="shared" si="313"/>
        <v>42097.576249999998</v>
      </c>
      <c r="U3712">
        <f t="shared" si="314"/>
        <v>2015</v>
      </c>
      <c r="V3712">
        <f t="shared" si="309"/>
        <v>3</v>
      </c>
    </row>
    <row r="3713" spans="1:22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310"/>
        <v>114</v>
      </c>
      <c r="P3713">
        <f t="shared" si="311"/>
        <v>27.142900000000001</v>
      </c>
      <c r="Q3713" s="12" t="s">
        <v>8315</v>
      </c>
      <c r="R3713" t="s">
        <v>8316</v>
      </c>
      <c r="S3713" s="10">
        <f t="shared" si="312"/>
        <v>41779.724224537036</v>
      </c>
      <c r="T3713" s="9">
        <f t="shared" si="313"/>
        <v>41805.666666666664</v>
      </c>
      <c r="U3713">
        <f t="shared" si="314"/>
        <v>2014</v>
      </c>
      <c r="V3713">
        <f t="shared" si="309"/>
        <v>5</v>
      </c>
    </row>
    <row r="3714" spans="1:22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310"/>
        <v>154</v>
      </c>
      <c r="P3714">
        <f t="shared" si="311"/>
        <v>110.86539999999999</v>
      </c>
      <c r="Q3714" s="12" t="s">
        <v>8315</v>
      </c>
      <c r="R3714" t="s">
        <v>8316</v>
      </c>
      <c r="S3714" s="10">
        <f t="shared" si="312"/>
        <v>42134.172071759262</v>
      </c>
      <c r="T3714" s="9">
        <f t="shared" si="313"/>
        <v>42155.290972222225</v>
      </c>
      <c r="U3714">
        <f t="shared" si="314"/>
        <v>2015</v>
      </c>
      <c r="V3714">
        <f t="shared" ref="V3714:V3749" si="315">MONTH(S3714)</f>
        <v>5</v>
      </c>
    </row>
    <row r="3715" spans="1:22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316">ROUND(E3715/D3715*100,0)</f>
        <v>102</v>
      </c>
      <c r="P3715">
        <f t="shared" ref="P3715:P3778" si="317">IFERROR(ROUND(E3715/L3715,4),"no backers")</f>
        <v>106.8421</v>
      </c>
      <c r="Q3715" s="12" t="s">
        <v>8315</v>
      </c>
      <c r="R3715" t="s">
        <v>8316</v>
      </c>
      <c r="S3715" s="10">
        <f t="shared" ref="S3715:S3778" si="318">(((J3715/60)/60)/24)+DATE(1970,1,1)</f>
        <v>42505.738032407404</v>
      </c>
      <c r="T3715" s="9">
        <f t="shared" ref="T3715:T3778" si="319">(((I3715/60)/60)/24)+DATE(1970,1,1)</f>
        <v>42525.738032407404</v>
      </c>
      <c r="U3715">
        <f t="shared" si="314"/>
        <v>2016</v>
      </c>
      <c r="V3715">
        <f t="shared" si="315"/>
        <v>5</v>
      </c>
    </row>
    <row r="3716" spans="1:22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316"/>
        <v>102</v>
      </c>
      <c r="P3716">
        <f t="shared" si="317"/>
        <v>105.5155</v>
      </c>
      <c r="Q3716" s="12" t="s">
        <v>8315</v>
      </c>
      <c r="R3716" t="s">
        <v>8316</v>
      </c>
      <c r="S3716" s="10">
        <f t="shared" si="318"/>
        <v>42118.556331018524</v>
      </c>
      <c r="T3716" s="9">
        <f t="shared" si="319"/>
        <v>42150.165972222225</v>
      </c>
      <c r="U3716">
        <f t="shared" si="314"/>
        <v>2015</v>
      </c>
      <c r="V3716">
        <f t="shared" si="315"/>
        <v>4</v>
      </c>
    </row>
    <row r="3717" spans="1:22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316"/>
        <v>103</v>
      </c>
      <c r="P3717">
        <f t="shared" si="317"/>
        <v>132.96299999999999</v>
      </c>
      <c r="Q3717" s="12" t="s">
        <v>8315</v>
      </c>
      <c r="R3717" t="s">
        <v>8316</v>
      </c>
      <c r="S3717" s="10">
        <f t="shared" si="318"/>
        <v>42036.995590277773</v>
      </c>
      <c r="T3717" s="9">
        <f t="shared" si="319"/>
        <v>42094.536111111112</v>
      </c>
      <c r="U3717">
        <f t="shared" si="314"/>
        <v>2015</v>
      </c>
      <c r="V3717">
        <f t="shared" si="315"/>
        <v>2</v>
      </c>
    </row>
    <row r="3718" spans="1:22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316"/>
        <v>156</v>
      </c>
      <c r="P3718">
        <f t="shared" si="317"/>
        <v>51.916699999999999</v>
      </c>
      <c r="Q3718" s="12" t="s">
        <v>8315</v>
      </c>
      <c r="R3718" t="s">
        <v>8316</v>
      </c>
      <c r="S3718" s="10">
        <f t="shared" si="318"/>
        <v>42360.887835648144</v>
      </c>
      <c r="T3718" s="9">
        <f t="shared" si="319"/>
        <v>42390.887835648144</v>
      </c>
      <c r="U3718">
        <f t="shared" si="314"/>
        <v>2015</v>
      </c>
      <c r="V3718">
        <f t="shared" si="315"/>
        <v>12</v>
      </c>
    </row>
    <row r="3719" spans="1:22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316"/>
        <v>101</v>
      </c>
      <c r="P3719">
        <f t="shared" si="317"/>
        <v>310</v>
      </c>
      <c r="Q3719" s="12" t="s">
        <v>8315</v>
      </c>
      <c r="R3719" t="s">
        <v>8316</v>
      </c>
      <c r="S3719" s="10">
        <f t="shared" si="318"/>
        <v>42102.866307870368</v>
      </c>
      <c r="T3719" s="9">
        <f t="shared" si="319"/>
        <v>42133.866307870368</v>
      </c>
      <c r="U3719">
        <f t="shared" si="314"/>
        <v>2015</v>
      </c>
      <c r="V3719">
        <f t="shared" si="315"/>
        <v>4</v>
      </c>
    </row>
    <row r="3720" spans="1:22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316"/>
        <v>239</v>
      </c>
      <c r="P3720">
        <f t="shared" si="317"/>
        <v>26.021699999999999</v>
      </c>
      <c r="Q3720" s="12" t="s">
        <v>8315</v>
      </c>
      <c r="R3720" t="s">
        <v>8316</v>
      </c>
      <c r="S3720" s="10">
        <f t="shared" si="318"/>
        <v>42032.716145833328</v>
      </c>
      <c r="T3720" s="9">
        <f t="shared" si="319"/>
        <v>42062.716145833328</v>
      </c>
      <c r="U3720">
        <f t="shared" si="314"/>
        <v>2015</v>
      </c>
      <c r="V3720">
        <f t="shared" si="315"/>
        <v>1</v>
      </c>
    </row>
    <row r="3721" spans="1:22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316"/>
        <v>210</v>
      </c>
      <c r="P3721">
        <f t="shared" si="317"/>
        <v>105</v>
      </c>
      <c r="Q3721" s="12" t="s">
        <v>8315</v>
      </c>
      <c r="R3721" t="s">
        <v>8316</v>
      </c>
      <c r="S3721" s="10">
        <f t="shared" si="318"/>
        <v>42147.729930555557</v>
      </c>
      <c r="T3721" s="9">
        <f t="shared" si="319"/>
        <v>42177.729930555557</v>
      </c>
      <c r="U3721">
        <f t="shared" si="314"/>
        <v>2015</v>
      </c>
      <c r="V3721">
        <f t="shared" si="315"/>
        <v>5</v>
      </c>
    </row>
    <row r="3722" spans="1:22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316"/>
        <v>105</v>
      </c>
      <c r="P3722">
        <f t="shared" si="317"/>
        <v>86.224999999999994</v>
      </c>
      <c r="Q3722" s="12" t="s">
        <v>8315</v>
      </c>
      <c r="R3722" t="s">
        <v>8316</v>
      </c>
      <c r="S3722" s="10">
        <f t="shared" si="318"/>
        <v>42165.993125000001</v>
      </c>
      <c r="T3722" s="9">
        <f t="shared" si="319"/>
        <v>42187.993125000001</v>
      </c>
      <c r="U3722">
        <f t="shared" si="314"/>
        <v>2015</v>
      </c>
      <c r="V3722">
        <f t="shared" si="315"/>
        <v>6</v>
      </c>
    </row>
    <row r="3723" spans="1:22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316"/>
        <v>101</v>
      </c>
      <c r="P3723">
        <f t="shared" si="317"/>
        <v>114.5455</v>
      </c>
      <c r="Q3723" s="12" t="s">
        <v>8315</v>
      </c>
      <c r="R3723" t="s">
        <v>8316</v>
      </c>
      <c r="S3723" s="10">
        <f t="shared" si="318"/>
        <v>41927.936157407406</v>
      </c>
      <c r="T3723" s="9">
        <f t="shared" si="319"/>
        <v>41948.977824074071</v>
      </c>
      <c r="U3723">
        <f t="shared" si="314"/>
        <v>2014</v>
      </c>
      <c r="V3723">
        <f t="shared" si="315"/>
        <v>10</v>
      </c>
    </row>
    <row r="3724" spans="1:22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316"/>
        <v>111</v>
      </c>
      <c r="P3724">
        <f t="shared" si="317"/>
        <v>47.6571</v>
      </c>
      <c r="Q3724" s="12" t="s">
        <v>8315</v>
      </c>
      <c r="R3724" t="s">
        <v>8316</v>
      </c>
      <c r="S3724" s="10">
        <f t="shared" si="318"/>
        <v>42381.671840277777</v>
      </c>
      <c r="T3724" s="9">
        <f t="shared" si="319"/>
        <v>42411.957638888889</v>
      </c>
      <c r="U3724">
        <f t="shared" si="314"/>
        <v>2016</v>
      </c>
      <c r="V3724">
        <f t="shared" si="315"/>
        <v>1</v>
      </c>
    </row>
    <row r="3725" spans="1:22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316"/>
        <v>102</v>
      </c>
      <c r="P3725">
        <f t="shared" si="317"/>
        <v>72.888900000000007</v>
      </c>
      <c r="Q3725" s="12" t="s">
        <v>8315</v>
      </c>
      <c r="R3725" t="s">
        <v>8316</v>
      </c>
      <c r="S3725" s="10">
        <f t="shared" si="318"/>
        <v>41943.753032407411</v>
      </c>
      <c r="T3725" s="9">
        <f t="shared" si="319"/>
        <v>41973.794699074075</v>
      </c>
      <c r="U3725">
        <f t="shared" si="314"/>
        <v>2014</v>
      </c>
      <c r="V3725">
        <f t="shared" si="315"/>
        <v>10</v>
      </c>
    </row>
    <row r="3726" spans="1:22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316"/>
        <v>103</v>
      </c>
      <c r="P3726">
        <f t="shared" si="317"/>
        <v>49.545499999999997</v>
      </c>
      <c r="Q3726" s="12" t="s">
        <v>8315</v>
      </c>
      <c r="R3726" t="s">
        <v>8316</v>
      </c>
      <c r="S3726" s="10">
        <f t="shared" si="318"/>
        <v>42465.491435185191</v>
      </c>
      <c r="T3726" s="9">
        <f t="shared" si="319"/>
        <v>42494.958333333328</v>
      </c>
      <c r="U3726">
        <f t="shared" si="314"/>
        <v>2016</v>
      </c>
      <c r="V3726">
        <f t="shared" si="315"/>
        <v>4</v>
      </c>
    </row>
    <row r="3727" spans="1:22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316"/>
        <v>127</v>
      </c>
      <c r="P3727">
        <f t="shared" si="317"/>
        <v>25.4</v>
      </c>
      <c r="Q3727" s="12" t="s">
        <v>8315</v>
      </c>
      <c r="R3727" t="s">
        <v>8316</v>
      </c>
      <c r="S3727" s="10">
        <f t="shared" si="318"/>
        <v>42401.945219907408</v>
      </c>
      <c r="T3727" s="9">
        <f t="shared" si="319"/>
        <v>42418.895833333328</v>
      </c>
      <c r="U3727">
        <f t="shared" si="314"/>
        <v>2016</v>
      </c>
      <c r="V3727">
        <f t="shared" si="315"/>
        <v>2</v>
      </c>
    </row>
    <row r="3728" spans="1:22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316"/>
        <v>339</v>
      </c>
      <c r="P3728">
        <f t="shared" si="317"/>
        <v>62.587000000000003</v>
      </c>
      <c r="Q3728" s="12" t="s">
        <v>8315</v>
      </c>
      <c r="R3728" t="s">
        <v>8316</v>
      </c>
      <c r="S3728" s="10">
        <f t="shared" si="318"/>
        <v>42462.140868055561</v>
      </c>
      <c r="T3728" s="9">
        <f t="shared" si="319"/>
        <v>42489.875</v>
      </c>
      <c r="U3728">
        <f t="shared" si="314"/>
        <v>2016</v>
      </c>
      <c r="V3728">
        <f t="shared" si="315"/>
        <v>4</v>
      </c>
    </row>
    <row r="3729" spans="1:22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316"/>
        <v>101</v>
      </c>
      <c r="P3729">
        <f t="shared" si="317"/>
        <v>61.060600000000001</v>
      </c>
      <c r="Q3729" s="12" t="s">
        <v>8315</v>
      </c>
      <c r="R3729" t="s">
        <v>8316</v>
      </c>
      <c r="S3729" s="10">
        <f t="shared" si="318"/>
        <v>42632.348310185189</v>
      </c>
      <c r="T3729" s="9">
        <f t="shared" si="319"/>
        <v>42663.204861111109</v>
      </c>
      <c r="U3729">
        <f t="shared" si="314"/>
        <v>2016</v>
      </c>
      <c r="V3729">
        <f t="shared" si="315"/>
        <v>9</v>
      </c>
    </row>
    <row r="3730" spans="1:22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316"/>
        <v>9</v>
      </c>
      <c r="P3730">
        <f t="shared" si="317"/>
        <v>60.064500000000002</v>
      </c>
      <c r="Q3730" s="12" t="s">
        <v>8315</v>
      </c>
      <c r="R3730" t="s">
        <v>8316</v>
      </c>
      <c r="S3730" s="10">
        <f t="shared" si="318"/>
        <v>42205.171018518522</v>
      </c>
      <c r="T3730" s="9">
        <f t="shared" si="319"/>
        <v>42235.171018518522</v>
      </c>
      <c r="U3730">
        <f t="shared" si="314"/>
        <v>2015</v>
      </c>
      <c r="V3730">
        <f t="shared" si="315"/>
        <v>7</v>
      </c>
    </row>
    <row r="3731" spans="1:22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316"/>
        <v>7</v>
      </c>
      <c r="P3731">
        <f t="shared" si="317"/>
        <v>72.400000000000006</v>
      </c>
      <c r="Q3731" s="12" t="s">
        <v>8315</v>
      </c>
      <c r="R3731" t="s">
        <v>8316</v>
      </c>
      <c r="S3731" s="10">
        <f t="shared" si="318"/>
        <v>42041.205000000002</v>
      </c>
      <c r="T3731" s="9">
        <f t="shared" si="319"/>
        <v>42086.16333333333</v>
      </c>
      <c r="U3731">
        <f t="shared" si="314"/>
        <v>2015</v>
      </c>
      <c r="V3731">
        <f t="shared" si="315"/>
        <v>2</v>
      </c>
    </row>
    <row r="3732" spans="1:22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316"/>
        <v>10</v>
      </c>
      <c r="P3732">
        <f t="shared" si="317"/>
        <v>100</v>
      </c>
      <c r="Q3732" s="12" t="s">
        <v>8315</v>
      </c>
      <c r="R3732" t="s">
        <v>8316</v>
      </c>
      <c r="S3732" s="10">
        <f t="shared" si="318"/>
        <v>42203.677766203706</v>
      </c>
      <c r="T3732" s="9">
        <f t="shared" si="319"/>
        <v>42233.677766203706</v>
      </c>
      <c r="U3732">
        <f t="shared" si="314"/>
        <v>2015</v>
      </c>
      <c r="V3732">
        <f t="shared" si="315"/>
        <v>7</v>
      </c>
    </row>
    <row r="3733" spans="1:22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316"/>
        <v>11</v>
      </c>
      <c r="P3733">
        <f t="shared" si="317"/>
        <v>51.666699999999999</v>
      </c>
      <c r="Q3733" s="12" t="s">
        <v>8315</v>
      </c>
      <c r="R3733" t="s">
        <v>8316</v>
      </c>
      <c r="S3733" s="10">
        <f t="shared" si="318"/>
        <v>41983.752847222218</v>
      </c>
      <c r="T3733" s="9">
        <f t="shared" si="319"/>
        <v>42014.140972222223</v>
      </c>
      <c r="U3733">
        <f t="shared" si="314"/>
        <v>2014</v>
      </c>
      <c r="V3733">
        <f t="shared" si="315"/>
        <v>12</v>
      </c>
    </row>
    <row r="3734" spans="1:22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316"/>
        <v>15</v>
      </c>
      <c r="P3734">
        <f t="shared" si="317"/>
        <v>32.75</v>
      </c>
      <c r="Q3734" s="12" t="s">
        <v>8315</v>
      </c>
      <c r="R3734" t="s">
        <v>8316</v>
      </c>
      <c r="S3734" s="10">
        <f t="shared" si="318"/>
        <v>41968.677465277782</v>
      </c>
      <c r="T3734" s="9">
        <f t="shared" si="319"/>
        <v>42028.5</v>
      </c>
      <c r="U3734">
        <f t="shared" si="314"/>
        <v>2014</v>
      </c>
      <c r="V3734">
        <f t="shared" si="315"/>
        <v>11</v>
      </c>
    </row>
    <row r="3735" spans="1:22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316"/>
        <v>0</v>
      </c>
      <c r="P3735" t="str">
        <f t="shared" si="317"/>
        <v>no backers</v>
      </c>
      <c r="Q3735" s="12" t="s">
        <v>8315</v>
      </c>
      <c r="R3735" t="s">
        <v>8316</v>
      </c>
      <c r="S3735" s="10">
        <f t="shared" si="318"/>
        <v>42103.024398148147</v>
      </c>
      <c r="T3735" s="9">
        <f t="shared" si="319"/>
        <v>42112.9375</v>
      </c>
      <c r="U3735">
        <f t="shared" si="314"/>
        <v>2015</v>
      </c>
      <c r="V3735">
        <f t="shared" si="315"/>
        <v>4</v>
      </c>
    </row>
    <row r="3736" spans="1:22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316"/>
        <v>28</v>
      </c>
      <c r="P3736">
        <f t="shared" si="317"/>
        <v>61</v>
      </c>
      <c r="Q3736" s="12" t="s">
        <v>8315</v>
      </c>
      <c r="R3736" t="s">
        <v>8316</v>
      </c>
      <c r="S3736" s="10">
        <f t="shared" si="318"/>
        <v>42089.901574074072</v>
      </c>
      <c r="T3736" s="9">
        <f t="shared" si="319"/>
        <v>42149.901574074072</v>
      </c>
      <c r="U3736">
        <f t="shared" si="314"/>
        <v>2015</v>
      </c>
      <c r="V3736">
        <f t="shared" si="315"/>
        <v>3</v>
      </c>
    </row>
    <row r="3737" spans="1:22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316"/>
        <v>13</v>
      </c>
      <c r="P3737">
        <f t="shared" si="317"/>
        <v>10</v>
      </c>
      <c r="Q3737" s="12" t="s">
        <v>8315</v>
      </c>
      <c r="R3737" t="s">
        <v>8316</v>
      </c>
      <c r="S3737" s="10">
        <f t="shared" si="318"/>
        <v>42122.693159722221</v>
      </c>
      <c r="T3737" s="9">
        <f t="shared" si="319"/>
        <v>42152.693159722221</v>
      </c>
      <c r="U3737">
        <f t="shared" si="314"/>
        <v>2015</v>
      </c>
      <c r="V3737">
        <f t="shared" si="315"/>
        <v>4</v>
      </c>
    </row>
    <row r="3738" spans="1:22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316"/>
        <v>1</v>
      </c>
      <c r="P3738">
        <f t="shared" si="317"/>
        <v>10</v>
      </c>
      <c r="Q3738" s="12" t="s">
        <v>8315</v>
      </c>
      <c r="R3738" t="s">
        <v>8316</v>
      </c>
      <c r="S3738" s="10">
        <f t="shared" si="318"/>
        <v>42048.711724537032</v>
      </c>
      <c r="T3738" s="9">
        <f t="shared" si="319"/>
        <v>42086.75</v>
      </c>
      <c r="U3738">
        <f t="shared" si="314"/>
        <v>2015</v>
      </c>
      <c r="V3738">
        <f t="shared" si="315"/>
        <v>2</v>
      </c>
    </row>
    <row r="3739" spans="1:22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316"/>
        <v>21</v>
      </c>
      <c r="P3739">
        <f t="shared" si="317"/>
        <v>37.5</v>
      </c>
      <c r="Q3739" s="12" t="s">
        <v>8315</v>
      </c>
      <c r="R3739" t="s">
        <v>8316</v>
      </c>
      <c r="S3739" s="10">
        <f t="shared" si="318"/>
        <v>42297.691006944442</v>
      </c>
      <c r="T3739" s="9">
        <f t="shared" si="319"/>
        <v>42320.290972222225</v>
      </c>
      <c r="U3739">
        <f t="shared" si="314"/>
        <v>2015</v>
      </c>
      <c r="V3739">
        <f t="shared" si="315"/>
        <v>10</v>
      </c>
    </row>
    <row r="3740" spans="1:22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316"/>
        <v>18</v>
      </c>
      <c r="P3740">
        <f t="shared" si="317"/>
        <v>45</v>
      </c>
      <c r="Q3740" s="12" t="s">
        <v>8315</v>
      </c>
      <c r="R3740" t="s">
        <v>8316</v>
      </c>
      <c r="S3740" s="10">
        <f t="shared" si="318"/>
        <v>41813.938715277778</v>
      </c>
      <c r="T3740" s="9">
        <f t="shared" si="319"/>
        <v>41835.916666666664</v>
      </c>
      <c r="U3740">
        <f t="shared" si="314"/>
        <v>2014</v>
      </c>
      <c r="V3740">
        <f t="shared" si="315"/>
        <v>6</v>
      </c>
    </row>
    <row r="3741" spans="1:22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316"/>
        <v>20</v>
      </c>
      <c r="P3741">
        <f t="shared" si="317"/>
        <v>100.625</v>
      </c>
      <c r="Q3741" s="12" t="s">
        <v>8315</v>
      </c>
      <c r="R3741" t="s">
        <v>8316</v>
      </c>
      <c r="S3741" s="10">
        <f t="shared" si="318"/>
        <v>42548.449861111112</v>
      </c>
      <c r="T3741" s="9">
        <f t="shared" si="319"/>
        <v>42568.449861111112</v>
      </c>
      <c r="U3741">
        <f t="shared" si="314"/>
        <v>2016</v>
      </c>
      <c r="V3741">
        <f t="shared" si="315"/>
        <v>6</v>
      </c>
    </row>
    <row r="3742" spans="1:22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316"/>
        <v>18</v>
      </c>
      <c r="P3742">
        <f t="shared" si="317"/>
        <v>25.571400000000001</v>
      </c>
      <c r="Q3742" s="12" t="s">
        <v>8315</v>
      </c>
      <c r="R3742" t="s">
        <v>8316</v>
      </c>
      <c r="S3742" s="10">
        <f t="shared" si="318"/>
        <v>41833.089756944442</v>
      </c>
      <c r="T3742" s="9">
        <f t="shared" si="319"/>
        <v>41863.079143518517</v>
      </c>
      <c r="U3742">
        <f t="shared" si="314"/>
        <v>2014</v>
      </c>
      <c r="V3742">
        <f t="shared" si="315"/>
        <v>7</v>
      </c>
    </row>
    <row r="3743" spans="1:22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316"/>
        <v>0</v>
      </c>
      <c r="P3743" t="str">
        <f t="shared" si="317"/>
        <v>no backers</v>
      </c>
      <c r="Q3743" s="12" t="s">
        <v>8315</v>
      </c>
      <c r="R3743" t="s">
        <v>8316</v>
      </c>
      <c r="S3743" s="10">
        <f t="shared" si="318"/>
        <v>42325.920717592591</v>
      </c>
      <c r="T3743" s="9">
        <f t="shared" si="319"/>
        <v>42355.920717592591</v>
      </c>
      <c r="U3743">
        <f t="shared" si="314"/>
        <v>2015</v>
      </c>
      <c r="V3743">
        <f t="shared" si="315"/>
        <v>11</v>
      </c>
    </row>
    <row r="3744" spans="1:22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316"/>
        <v>2</v>
      </c>
      <c r="P3744">
        <f t="shared" si="317"/>
        <v>25</v>
      </c>
      <c r="Q3744" s="12" t="s">
        <v>8315</v>
      </c>
      <c r="R3744" t="s">
        <v>8316</v>
      </c>
      <c r="S3744" s="10">
        <f t="shared" si="318"/>
        <v>41858.214629629627</v>
      </c>
      <c r="T3744" s="9">
        <f t="shared" si="319"/>
        <v>41888.214629629627</v>
      </c>
      <c r="U3744">
        <f t="shared" si="314"/>
        <v>2014</v>
      </c>
      <c r="V3744">
        <f t="shared" si="315"/>
        <v>8</v>
      </c>
    </row>
    <row r="3745" spans="1:22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316"/>
        <v>0</v>
      </c>
      <c r="P3745" t="str">
        <f t="shared" si="317"/>
        <v>no backers</v>
      </c>
      <c r="Q3745" s="12" t="s">
        <v>8315</v>
      </c>
      <c r="R3745" t="s">
        <v>8316</v>
      </c>
      <c r="S3745" s="10">
        <f t="shared" si="318"/>
        <v>41793.710231481484</v>
      </c>
      <c r="T3745" s="9">
        <f t="shared" si="319"/>
        <v>41823.710231481484</v>
      </c>
      <c r="U3745">
        <f t="shared" si="314"/>
        <v>2014</v>
      </c>
      <c r="V3745">
        <f t="shared" si="315"/>
        <v>6</v>
      </c>
    </row>
    <row r="3746" spans="1:22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316"/>
        <v>0</v>
      </c>
      <c r="P3746" t="str">
        <f t="shared" si="317"/>
        <v>no backers</v>
      </c>
      <c r="Q3746" s="12" t="s">
        <v>8315</v>
      </c>
      <c r="R3746" t="s">
        <v>8316</v>
      </c>
      <c r="S3746" s="10">
        <f t="shared" si="318"/>
        <v>41793.814259259263</v>
      </c>
      <c r="T3746" s="9">
        <f t="shared" si="319"/>
        <v>41825.165972222225</v>
      </c>
      <c r="U3746">
        <f t="shared" si="314"/>
        <v>2014</v>
      </c>
      <c r="V3746">
        <f t="shared" si="315"/>
        <v>6</v>
      </c>
    </row>
    <row r="3747" spans="1:22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316"/>
        <v>10</v>
      </c>
      <c r="P3747">
        <f t="shared" si="317"/>
        <v>10</v>
      </c>
      <c r="Q3747" s="12" t="s">
        <v>8315</v>
      </c>
      <c r="R3747" t="s">
        <v>8316</v>
      </c>
      <c r="S3747" s="10">
        <f t="shared" si="318"/>
        <v>41831.697939814818</v>
      </c>
      <c r="T3747" s="9">
        <f t="shared" si="319"/>
        <v>41861.697939814818</v>
      </c>
      <c r="U3747">
        <f t="shared" si="314"/>
        <v>2014</v>
      </c>
      <c r="V3747">
        <f t="shared" si="315"/>
        <v>7</v>
      </c>
    </row>
    <row r="3748" spans="1:22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316"/>
        <v>2</v>
      </c>
      <c r="P3748">
        <f t="shared" si="317"/>
        <v>202</v>
      </c>
      <c r="Q3748" s="12" t="s">
        <v>8315</v>
      </c>
      <c r="R3748" t="s">
        <v>8316</v>
      </c>
      <c r="S3748" s="10">
        <f t="shared" si="318"/>
        <v>42621.389340277776</v>
      </c>
      <c r="T3748" s="9">
        <f t="shared" si="319"/>
        <v>42651.389340277776</v>
      </c>
      <c r="U3748">
        <f t="shared" si="314"/>
        <v>2016</v>
      </c>
      <c r="V3748">
        <f t="shared" si="315"/>
        <v>9</v>
      </c>
    </row>
    <row r="3749" spans="1:22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316"/>
        <v>1</v>
      </c>
      <c r="P3749">
        <f t="shared" si="317"/>
        <v>25</v>
      </c>
      <c r="Q3749" s="12" t="s">
        <v>8315</v>
      </c>
      <c r="R3749" t="s">
        <v>8316</v>
      </c>
      <c r="S3749" s="10">
        <f t="shared" si="318"/>
        <v>42164.299722222218</v>
      </c>
      <c r="T3749" s="9">
        <f t="shared" si="319"/>
        <v>42190.957638888889</v>
      </c>
      <c r="U3749">
        <f t="shared" si="314"/>
        <v>2015</v>
      </c>
      <c r="V3749">
        <f t="shared" si="315"/>
        <v>6</v>
      </c>
    </row>
    <row r="3750" spans="1:22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316"/>
        <v>104</v>
      </c>
      <c r="P3750">
        <f t="shared" si="317"/>
        <v>99.538499999999999</v>
      </c>
      <c r="Q3750" s="12" t="s">
        <v>8315</v>
      </c>
      <c r="R3750" t="s">
        <v>8357</v>
      </c>
      <c r="S3750" s="10">
        <f t="shared" si="318"/>
        <v>42395.706435185188</v>
      </c>
      <c r="T3750" s="9">
        <f t="shared" si="319"/>
        <v>42416.249305555553</v>
      </c>
      <c r="U3750">
        <f t="shared" si="314"/>
        <v>2016</v>
      </c>
    </row>
    <row r="3751" spans="1:22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316"/>
        <v>105</v>
      </c>
      <c r="P3751">
        <f t="shared" si="317"/>
        <v>75</v>
      </c>
      <c r="Q3751" s="12" t="s">
        <v>8315</v>
      </c>
      <c r="R3751" t="s">
        <v>8357</v>
      </c>
      <c r="S3751" s="10">
        <f t="shared" si="318"/>
        <v>42458.127175925925</v>
      </c>
      <c r="T3751" s="9">
        <f t="shared" si="319"/>
        <v>42489.165972222225</v>
      </c>
      <c r="U3751">
        <f t="shared" si="314"/>
        <v>2016</v>
      </c>
    </row>
    <row r="3752" spans="1:22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316"/>
        <v>100</v>
      </c>
      <c r="P3752">
        <f t="shared" si="317"/>
        <v>215.25</v>
      </c>
      <c r="Q3752" s="12" t="s">
        <v>8315</v>
      </c>
      <c r="R3752" t="s">
        <v>8357</v>
      </c>
      <c r="S3752" s="10">
        <f t="shared" si="318"/>
        <v>42016.981574074074</v>
      </c>
      <c r="T3752" s="9">
        <f t="shared" si="319"/>
        <v>42045.332638888889</v>
      </c>
      <c r="U3752">
        <f t="shared" si="314"/>
        <v>2015</v>
      </c>
    </row>
    <row r="3753" spans="1:22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316"/>
        <v>133</v>
      </c>
      <c r="P3753">
        <f t="shared" si="317"/>
        <v>120.5455</v>
      </c>
      <c r="Q3753" s="12" t="s">
        <v>8315</v>
      </c>
      <c r="R3753" t="s">
        <v>8357</v>
      </c>
      <c r="S3753" s="10">
        <f t="shared" si="318"/>
        <v>42403.035567129627</v>
      </c>
      <c r="T3753" s="9">
        <f t="shared" si="319"/>
        <v>42462.993900462956</v>
      </c>
      <c r="U3753">
        <f t="shared" si="314"/>
        <v>2016</v>
      </c>
    </row>
    <row r="3754" spans="1:22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316"/>
        <v>113</v>
      </c>
      <c r="P3754">
        <f t="shared" si="317"/>
        <v>37.666699999999999</v>
      </c>
      <c r="Q3754" s="12" t="s">
        <v>8315</v>
      </c>
      <c r="R3754" t="s">
        <v>8357</v>
      </c>
      <c r="S3754" s="10">
        <f t="shared" si="318"/>
        <v>42619.802488425921</v>
      </c>
      <c r="T3754" s="9">
        <f t="shared" si="319"/>
        <v>42659.875</v>
      </c>
      <c r="U3754">
        <f t="shared" si="314"/>
        <v>2016</v>
      </c>
    </row>
    <row r="3755" spans="1:22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316"/>
        <v>103</v>
      </c>
      <c r="P3755">
        <f t="shared" si="317"/>
        <v>172.23330000000001</v>
      </c>
      <c r="Q3755" s="12" t="s">
        <v>8315</v>
      </c>
      <c r="R3755" t="s">
        <v>8357</v>
      </c>
      <c r="S3755" s="10">
        <f t="shared" si="318"/>
        <v>42128.824074074073</v>
      </c>
      <c r="T3755" s="9">
        <f t="shared" si="319"/>
        <v>42158</v>
      </c>
      <c r="U3755">
        <f t="shared" si="314"/>
        <v>2015</v>
      </c>
    </row>
    <row r="3756" spans="1:22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316"/>
        <v>120</v>
      </c>
      <c r="P3756">
        <f t="shared" si="317"/>
        <v>111.11109999999999</v>
      </c>
      <c r="Q3756" s="12" t="s">
        <v>8315</v>
      </c>
      <c r="R3756" t="s">
        <v>8357</v>
      </c>
      <c r="S3756" s="10">
        <f t="shared" si="318"/>
        <v>41808.881215277775</v>
      </c>
      <c r="T3756" s="9">
        <f t="shared" si="319"/>
        <v>41846.207638888889</v>
      </c>
      <c r="U3756">
        <f t="shared" si="314"/>
        <v>2014</v>
      </c>
    </row>
    <row r="3757" spans="1:22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316"/>
        <v>130</v>
      </c>
      <c r="P3757">
        <f t="shared" si="317"/>
        <v>25.464300000000001</v>
      </c>
      <c r="Q3757" s="12" t="s">
        <v>8315</v>
      </c>
      <c r="R3757" t="s">
        <v>8357</v>
      </c>
      <c r="S3757" s="10">
        <f t="shared" si="318"/>
        <v>42445.866979166662</v>
      </c>
      <c r="T3757" s="9">
        <f t="shared" si="319"/>
        <v>42475.866979166662</v>
      </c>
      <c r="U3757">
        <f t="shared" ref="U3757:U3820" si="320">YEAR(S3757)</f>
        <v>2016</v>
      </c>
    </row>
    <row r="3758" spans="1:22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316"/>
        <v>101</v>
      </c>
      <c r="P3758">
        <f t="shared" si="317"/>
        <v>267.64710000000002</v>
      </c>
      <c r="Q3758" s="12" t="s">
        <v>8315</v>
      </c>
      <c r="R3758" t="s">
        <v>8357</v>
      </c>
      <c r="S3758" s="10">
        <f t="shared" si="318"/>
        <v>41771.814791666664</v>
      </c>
      <c r="T3758" s="9">
        <f t="shared" si="319"/>
        <v>41801.814791666664</v>
      </c>
      <c r="U3758">
        <f t="shared" si="320"/>
        <v>2014</v>
      </c>
    </row>
    <row r="3759" spans="1:22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316"/>
        <v>109</v>
      </c>
      <c r="P3759">
        <f t="shared" si="317"/>
        <v>75.959999999999994</v>
      </c>
      <c r="Q3759" s="12" t="s">
        <v>8315</v>
      </c>
      <c r="R3759" t="s">
        <v>8357</v>
      </c>
      <c r="S3759" s="10">
        <f t="shared" si="318"/>
        <v>41954.850868055553</v>
      </c>
      <c r="T3759" s="9">
        <f t="shared" si="319"/>
        <v>41974.850868055553</v>
      </c>
      <c r="U3759">
        <f t="shared" si="320"/>
        <v>2014</v>
      </c>
    </row>
    <row r="3760" spans="1:22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316"/>
        <v>102</v>
      </c>
      <c r="P3760">
        <f t="shared" si="317"/>
        <v>59.038499999999999</v>
      </c>
      <c r="Q3760" s="12" t="s">
        <v>8315</v>
      </c>
      <c r="R3760" t="s">
        <v>8357</v>
      </c>
      <c r="S3760" s="10">
        <f t="shared" si="318"/>
        <v>41747.471504629626</v>
      </c>
      <c r="T3760" s="9">
        <f t="shared" si="319"/>
        <v>41778.208333333336</v>
      </c>
      <c r="U3760">
        <f t="shared" si="320"/>
        <v>2014</v>
      </c>
    </row>
    <row r="3761" spans="1:21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316"/>
        <v>110</v>
      </c>
      <c r="P3761">
        <f t="shared" si="317"/>
        <v>50.110999999999997</v>
      </c>
      <c r="Q3761" s="12" t="s">
        <v>8315</v>
      </c>
      <c r="R3761" t="s">
        <v>8357</v>
      </c>
      <c r="S3761" s="10">
        <f t="shared" si="318"/>
        <v>42182.108252314814</v>
      </c>
      <c r="T3761" s="9">
        <f t="shared" si="319"/>
        <v>42242.108252314814</v>
      </c>
      <c r="U3761">
        <f t="shared" si="320"/>
        <v>2015</v>
      </c>
    </row>
    <row r="3762" spans="1:21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316"/>
        <v>101</v>
      </c>
      <c r="P3762">
        <f t="shared" si="317"/>
        <v>55.503</v>
      </c>
      <c r="Q3762" s="12" t="s">
        <v>8315</v>
      </c>
      <c r="R3762" t="s">
        <v>8357</v>
      </c>
      <c r="S3762" s="10">
        <f t="shared" si="318"/>
        <v>41739.525300925925</v>
      </c>
      <c r="T3762" s="9">
        <f t="shared" si="319"/>
        <v>41764.525300925925</v>
      </c>
      <c r="U3762">
        <f t="shared" si="320"/>
        <v>2014</v>
      </c>
    </row>
    <row r="3763" spans="1:21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316"/>
        <v>100</v>
      </c>
      <c r="P3763">
        <f t="shared" si="317"/>
        <v>166.66669999999999</v>
      </c>
      <c r="Q3763" s="12" t="s">
        <v>8315</v>
      </c>
      <c r="R3763" t="s">
        <v>8357</v>
      </c>
      <c r="S3763" s="10">
        <f t="shared" si="318"/>
        <v>42173.466863425929</v>
      </c>
      <c r="T3763" s="9">
        <f t="shared" si="319"/>
        <v>42226.958333333328</v>
      </c>
      <c r="U3763">
        <f t="shared" si="320"/>
        <v>2015</v>
      </c>
    </row>
    <row r="3764" spans="1:21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316"/>
        <v>106</v>
      </c>
      <c r="P3764">
        <f t="shared" si="317"/>
        <v>47.428600000000003</v>
      </c>
      <c r="Q3764" s="12" t="s">
        <v>8315</v>
      </c>
      <c r="R3764" t="s">
        <v>8357</v>
      </c>
      <c r="S3764" s="10">
        <f t="shared" si="318"/>
        <v>42193.813530092593</v>
      </c>
      <c r="T3764" s="9">
        <f t="shared" si="319"/>
        <v>42218.813530092593</v>
      </c>
      <c r="U3764">
        <f t="shared" si="320"/>
        <v>2015</v>
      </c>
    </row>
    <row r="3765" spans="1:21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316"/>
        <v>100</v>
      </c>
      <c r="P3765">
        <f t="shared" si="317"/>
        <v>64.935100000000006</v>
      </c>
      <c r="Q3765" s="12" t="s">
        <v>8315</v>
      </c>
      <c r="R3765" t="s">
        <v>8357</v>
      </c>
      <c r="S3765" s="10">
        <f t="shared" si="318"/>
        <v>42065.750300925924</v>
      </c>
      <c r="T3765" s="9">
        <f t="shared" si="319"/>
        <v>42095.708634259259</v>
      </c>
      <c r="U3765">
        <f t="shared" si="320"/>
        <v>2015</v>
      </c>
    </row>
    <row r="3766" spans="1:21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316"/>
        <v>100</v>
      </c>
      <c r="P3766">
        <f t="shared" si="317"/>
        <v>55.555599999999998</v>
      </c>
      <c r="Q3766" s="12" t="s">
        <v>8315</v>
      </c>
      <c r="R3766" t="s">
        <v>8357</v>
      </c>
      <c r="S3766" s="10">
        <f t="shared" si="318"/>
        <v>42499.842962962968</v>
      </c>
      <c r="T3766" s="9">
        <f t="shared" si="319"/>
        <v>42519.024999999994</v>
      </c>
      <c r="U3766">
        <f t="shared" si="320"/>
        <v>2016</v>
      </c>
    </row>
    <row r="3767" spans="1:21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316"/>
        <v>113</v>
      </c>
      <c r="P3767">
        <f t="shared" si="317"/>
        <v>74.224299999999999</v>
      </c>
      <c r="Q3767" s="12" t="s">
        <v>8315</v>
      </c>
      <c r="R3767" t="s">
        <v>8357</v>
      </c>
      <c r="S3767" s="10">
        <f t="shared" si="318"/>
        <v>41820.776412037041</v>
      </c>
      <c r="T3767" s="9">
        <f t="shared" si="319"/>
        <v>41850.776412037041</v>
      </c>
      <c r="U3767">
        <f t="shared" si="320"/>
        <v>2014</v>
      </c>
    </row>
    <row r="3768" spans="1:21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316"/>
        <v>103</v>
      </c>
      <c r="P3768">
        <f t="shared" si="317"/>
        <v>106.9272</v>
      </c>
      <c r="Q3768" s="12" t="s">
        <v>8315</v>
      </c>
      <c r="R3768" t="s">
        <v>8357</v>
      </c>
      <c r="S3768" s="10">
        <f t="shared" si="318"/>
        <v>41788.167187500003</v>
      </c>
      <c r="T3768" s="9">
        <f t="shared" si="319"/>
        <v>41823.167187500003</v>
      </c>
      <c r="U3768">
        <f t="shared" si="320"/>
        <v>2014</v>
      </c>
    </row>
    <row r="3769" spans="1:21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316"/>
        <v>117</v>
      </c>
      <c r="P3769">
        <f t="shared" si="317"/>
        <v>41.696399999999997</v>
      </c>
      <c r="Q3769" s="12" t="s">
        <v>8315</v>
      </c>
      <c r="R3769" t="s">
        <v>8357</v>
      </c>
      <c r="S3769" s="10">
        <f t="shared" si="318"/>
        <v>42050.019641203704</v>
      </c>
      <c r="T3769" s="9">
        <f t="shared" si="319"/>
        <v>42064.207638888889</v>
      </c>
      <c r="U3769">
        <f t="shared" si="320"/>
        <v>2015</v>
      </c>
    </row>
    <row r="3770" spans="1:21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316"/>
        <v>108</v>
      </c>
      <c r="P3770">
        <f t="shared" si="317"/>
        <v>74.243300000000005</v>
      </c>
      <c r="Q3770" s="12" t="s">
        <v>8315</v>
      </c>
      <c r="R3770" t="s">
        <v>8357</v>
      </c>
      <c r="S3770" s="10">
        <f t="shared" si="318"/>
        <v>41772.727893518517</v>
      </c>
      <c r="T3770" s="9">
        <f t="shared" si="319"/>
        <v>41802.727893518517</v>
      </c>
      <c r="U3770">
        <f t="shared" si="320"/>
        <v>2014</v>
      </c>
    </row>
    <row r="3771" spans="1:21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316"/>
        <v>100</v>
      </c>
      <c r="P3771">
        <f t="shared" si="317"/>
        <v>73.333299999999994</v>
      </c>
      <c r="Q3771" s="12" t="s">
        <v>8315</v>
      </c>
      <c r="R3771" t="s">
        <v>8357</v>
      </c>
      <c r="S3771" s="10">
        <f t="shared" si="318"/>
        <v>42445.598136574074</v>
      </c>
      <c r="T3771" s="9">
        <f t="shared" si="319"/>
        <v>42475.598136574074</v>
      </c>
      <c r="U3771">
        <f t="shared" si="320"/>
        <v>2016</v>
      </c>
    </row>
    <row r="3772" spans="1:21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316"/>
        <v>100</v>
      </c>
      <c r="P3772">
        <f t="shared" si="317"/>
        <v>100</v>
      </c>
      <c r="Q3772" s="12" t="s">
        <v>8315</v>
      </c>
      <c r="R3772" t="s">
        <v>8357</v>
      </c>
      <c r="S3772" s="10">
        <f t="shared" si="318"/>
        <v>42138.930671296301</v>
      </c>
      <c r="T3772" s="9">
        <f t="shared" si="319"/>
        <v>42168.930671296301</v>
      </c>
      <c r="U3772">
        <f t="shared" si="320"/>
        <v>2015</v>
      </c>
    </row>
    <row r="3773" spans="1:21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316"/>
        <v>146</v>
      </c>
      <c r="P3773">
        <f t="shared" si="317"/>
        <v>38.421100000000003</v>
      </c>
      <c r="Q3773" s="12" t="s">
        <v>8315</v>
      </c>
      <c r="R3773" t="s">
        <v>8357</v>
      </c>
      <c r="S3773" s="10">
        <f t="shared" si="318"/>
        <v>42493.857083333336</v>
      </c>
      <c r="T3773" s="9">
        <f t="shared" si="319"/>
        <v>42508</v>
      </c>
      <c r="U3773">
        <f t="shared" si="320"/>
        <v>2016</v>
      </c>
    </row>
    <row r="3774" spans="1:21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316"/>
        <v>110</v>
      </c>
      <c r="P3774">
        <f t="shared" si="317"/>
        <v>166.96969999999999</v>
      </c>
      <c r="Q3774" s="12" t="s">
        <v>8315</v>
      </c>
      <c r="R3774" t="s">
        <v>8357</v>
      </c>
      <c r="S3774" s="10">
        <f t="shared" si="318"/>
        <v>42682.616967592592</v>
      </c>
      <c r="T3774" s="9">
        <f t="shared" si="319"/>
        <v>42703.25</v>
      </c>
      <c r="U3774">
        <f t="shared" si="320"/>
        <v>2016</v>
      </c>
    </row>
    <row r="3775" spans="1:21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316"/>
        <v>108</v>
      </c>
      <c r="P3775">
        <f t="shared" si="317"/>
        <v>94.912300000000002</v>
      </c>
      <c r="Q3775" s="12" t="s">
        <v>8315</v>
      </c>
      <c r="R3775" t="s">
        <v>8357</v>
      </c>
      <c r="S3775" s="10">
        <f t="shared" si="318"/>
        <v>42656.005173611105</v>
      </c>
      <c r="T3775" s="9">
        <f t="shared" si="319"/>
        <v>42689.088888888888</v>
      </c>
      <c r="U3775">
        <f t="shared" si="320"/>
        <v>2016</v>
      </c>
    </row>
    <row r="3776" spans="1:21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316"/>
        <v>100</v>
      </c>
      <c r="P3776">
        <f t="shared" si="317"/>
        <v>100</v>
      </c>
      <c r="Q3776" s="12" t="s">
        <v>8315</v>
      </c>
      <c r="R3776" t="s">
        <v>8357</v>
      </c>
      <c r="S3776" s="10">
        <f t="shared" si="318"/>
        <v>42087.792303240742</v>
      </c>
      <c r="T3776" s="9">
        <f t="shared" si="319"/>
        <v>42103.792303240742</v>
      </c>
      <c r="U3776">
        <f t="shared" si="320"/>
        <v>2015</v>
      </c>
    </row>
    <row r="3777" spans="1:21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316"/>
        <v>100</v>
      </c>
      <c r="P3777">
        <f t="shared" si="317"/>
        <v>143.21430000000001</v>
      </c>
      <c r="Q3777" s="12" t="s">
        <v>8315</v>
      </c>
      <c r="R3777" t="s">
        <v>8357</v>
      </c>
      <c r="S3777" s="10">
        <f t="shared" si="318"/>
        <v>42075.942627314813</v>
      </c>
      <c r="T3777" s="9">
        <f t="shared" si="319"/>
        <v>42103.166666666672</v>
      </c>
      <c r="U3777">
        <f t="shared" si="320"/>
        <v>2015</v>
      </c>
    </row>
    <row r="3778" spans="1:21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316"/>
        <v>107</v>
      </c>
      <c r="P3778">
        <f t="shared" si="317"/>
        <v>90.819100000000006</v>
      </c>
      <c r="Q3778" s="12" t="s">
        <v>8315</v>
      </c>
      <c r="R3778" t="s">
        <v>8357</v>
      </c>
      <c r="S3778" s="10">
        <f t="shared" si="318"/>
        <v>41814.367800925924</v>
      </c>
      <c r="T3778" s="9">
        <f t="shared" si="319"/>
        <v>41852.041666666664</v>
      </c>
      <c r="U3778">
        <f t="shared" si="320"/>
        <v>2014</v>
      </c>
    </row>
    <row r="3779" spans="1:21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321">ROUND(E3779/D3779*100,0)</f>
        <v>143</v>
      </c>
      <c r="P3779">
        <f t="shared" ref="P3779:P3842" si="322">IFERROR(ROUND(E3779/L3779,4),"no backers")</f>
        <v>48.542400000000001</v>
      </c>
      <c r="Q3779" s="12" t="s">
        <v>8315</v>
      </c>
      <c r="R3779" t="s">
        <v>8357</v>
      </c>
      <c r="S3779" s="10">
        <f t="shared" ref="S3779:S3842" si="323">(((J3779/60)/60)/24)+DATE(1970,1,1)</f>
        <v>41887.111354166671</v>
      </c>
      <c r="T3779" s="9">
        <f t="shared" ref="T3779:T3842" si="324">(((I3779/60)/60)/24)+DATE(1970,1,1)</f>
        <v>41909.166666666664</v>
      </c>
      <c r="U3779">
        <f t="shared" si="320"/>
        <v>2014</v>
      </c>
    </row>
    <row r="3780" spans="1:21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321"/>
        <v>105</v>
      </c>
      <c r="P3780">
        <f t="shared" si="322"/>
        <v>70.027799999999999</v>
      </c>
      <c r="Q3780" s="12" t="s">
        <v>8315</v>
      </c>
      <c r="R3780" t="s">
        <v>8357</v>
      </c>
      <c r="S3780" s="10">
        <f t="shared" si="323"/>
        <v>41989.819212962961</v>
      </c>
      <c r="T3780" s="9">
        <f t="shared" si="324"/>
        <v>42049.819212962961</v>
      </c>
      <c r="U3780">
        <f t="shared" si="320"/>
        <v>2014</v>
      </c>
    </row>
    <row r="3781" spans="1:21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321"/>
        <v>104</v>
      </c>
      <c r="P3781">
        <f t="shared" si="322"/>
        <v>135.62610000000001</v>
      </c>
      <c r="Q3781" s="12" t="s">
        <v>8315</v>
      </c>
      <c r="R3781" t="s">
        <v>8357</v>
      </c>
      <c r="S3781" s="10">
        <f t="shared" si="323"/>
        <v>42425.735416666663</v>
      </c>
      <c r="T3781" s="9">
        <f t="shared" si="324"/>
        <v>42455.693750000006</v>
      </c>
      <c r="U3781">
        <f t="shared" si="320"/>
        <v>2016</v>
      </c>
    </row>
    <row r="3782" spans="1:21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321"/>
        <v>120</v>
      </c>
      <c r="P3782">
        <f t="shared" si="322"/>
        <v>100</v>
      </c>
      <c r="Q3782" s="12" t="s">
        <v>8315</v>
      </c>
      <c r="R3782" t="s">
        <v>8357</v>
      </c>
      <c r="S3782" s="10">
        <f t="shared" si="323"/>
        <v>42166.219733796301</v>
      </c>
      <c r="T3782" s="9">
        <f t="shared" si="324"/>
        <v>42198.837499999994</v>
      </c>
      <c r="U3782">
        <f t="shared" si="320"/>
        <v>2015</v>
      </c>
    </row>
    <row r="3783" spans="1:21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321"/>
        <v>110</v>
      </c>
      <c r="P3783">
        <f t="shared" si="322"/>
        <v>94.903800000000004</v>
      </c>
      <c r="Q3783" s="12" t="s">
        <v>8315</v>
      </c>
      <c r="R3783" t="s">
        <v>8357</v>
      </c>
      <c r="S3783" s="10">
        <f t="shared" si="323"/>
        <v>41865.882928240739</v>
      </c>
      <c r="T3783" s="9">
        <f t="shared" si="324"/>
        <v>41890.882928240739</v>
      </c>
      <c r="U3783">
        <f t="shared" si="320"/>
        <v>2014</v>
      </c>
    </row>
    <row r="3784" spans="1:21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321"/>
        <v>102</v>
      </c>
      <c r="P3784">
        <f t="shared" si="322"/>
        <v>75.370400000000004</v>
      </c>
      <c r="Q3784" s="12" t="s">
        <v>8315</v>
      </c>
      <c r="R3784" t="s">
        <v>8357</v>
      </c>
      <c r="S3784" s="10">
        <f t="shared" si="323"/>
        <v>42546.862233796302</v>
      </c>
      <c r="T3784" s="9">
        <f t="shared" si="324"/>
        <v>42575.958333333328</v>
      </c>
      <c r="U3784">
        <f t="shared" si="320"/>
        <v>2016</v>
      </c>
    </row>
    <row r="3785" spans="1:21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321"/>
        <v>129</v>
      </c>
      <c r="P3785">
        <f t="shared" si="322"/>
        <v>64.458299999999994</v>
      </c>
      <c r="Q3785" s="12" t="s">
        <v>8315</v>
      </c>
      <c r="R3785" t="s">
        <v>8357</v>
      </c>
      <c r="S3785" s="10">
        <f t="shared" si="323"/>
        <v>42420.140277777777</v>
      </c>
      <c r="T3785" s="9">
        <f t="shared" si="324"/>
        <v>42444.666666666672</v>
      </c>
      <c r="U3785">
        <f t="shared" si="320"/>
        <v>2016</v>
      </c>
    </row>
    <row r="3786" spans="1:21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321"/>
        <v>115</v>
      </c>
      <c r="P3786">
        <f t="shared" si="322"/>
        <v>115</v>
      </c>
      <c r="Q3786" s="12" t="s">
        <v>8315</v>
      </c>
      <c r="R3786" t="s">
        <v>8357</v>
      </c>
      <c r="S3786" s="10">
        <f t="shared" si="323"/>
        <v>42531.980694444443</v>
      </c>
      <c r="T3786" s="9">
        <f t="shared" si="324"/>
        <v>42561.980694444443</v>
      </c>
      <c r="U3786">
        <f t="shared" si="320"/>
        <v>2016</v>
      </c>
    </row>
    <row r="3787" spans="1:21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321"/>
        <v>151</v>
      </c>
      <c r="P3787">
        <f t="shared" si="322"/>
        <v>100.5</v>
      </c>
      <c r="Q3787" s="12" t="s">
        <v>8315</v>
      </c>
      <c r="R3787" t="s">
        <v>8357</v>
      </c>
      <c r="S3787" s="10">
        <f t="shared" si="323"/>
        <v>42548.63853009259</v>
      </c>
      <c r="T3787" s="9">
        <f t="shared" si="324"/>
        <v>42584.418749999997</v>
      </c>
      <c r="U3787">
        <f t="shared" si="320"/>
        <v>2016</v>
      </c>
    </row>
    <row r="3788" spans="1:21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321"/>
        <v>111</v>
      </c>
      <c r="P3788">
        <f t="shared" si="322"/>
        <v>93.774600000000007</v>
      </c>
      <c r="Q3788" s="12" t="s">
        <v>8315</v>
      </c>
      <c r="R3788" t="s">
        <v>8357</v>
      </c>
      <c r="S3788" s="10">
        <f t="shared" si="323"/>
        <v>42487.037905092591</v>
      </c>
      <c r="T3788" s="9">
        <f t="shared" si="324"/>
        <v>42517.037905092591</v>
      </c>
      <c r="U3788">
        <f t="shared" si="320"/>
        <v>2016</v>
      </c>
    </row>
    <row r="3789" spans="1:21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321"/>
        <v>100</v>
      </c>
      <c r="P3789">
        <f t="shared" si="322"/>
        <v>35.1</v>
      </c>
      <c r="Q3789" s="12" t="s">
        <v>8315</v>
      </c>
      <c r="R3789" t="s">
        <v>8357</v>
      </c>
      <c r="S3789" s="10">
        <f t="shared" si="323"/>
        <v>42167.534791666665</v>
      </c>
      <c r="T3789" s="9">
        <f t="shared" si="324"/>
        <v>42196.165972222225</v>
      </c>
      <c r="U3789">
        <f t="shared" si="320"/>
        <v>2015</v>
      </c>
    </row>
    <row r="3790" spans="1:21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321"/>
        <v>1</v>
      </c>
      <c r="P3790">
        <f t="shared" si="322"/>
        <v>500</v>
      </c>
      <c r="Q3790" s="12" t="s">
        <v>8315</v>
      </c>
      <c r="R3790" t="s">
        <v>8357</v>
      </c>
      <c r="S3790" s="10">
        <f t="shared" si="323"/>
        <v>42333.695821759262</v>
      </c>
      <c r="T3790" s="9">
        <f t="shared" si="324"/>
        <v>42361.679166666669</v>
      </c>
      <c r="U3790">
        <f t="shared" si="320"/>
        <v>2015</v>
      </c>
    </row>
    <row r="3791" spans="1:21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321"/>
        <v>3</v>
      </c>
      <c r="P3791">
        <f t="shared" si="322"/>
        <v>29</v>
      </c>
      <c r="Q3791" s="12" t="s">
        <v>8315</v>
      </c>
      <c r="R3791" t="s">
        <v>8357</v>
      </c>
      <c r="S3791" s="10">
        <f t="shared" si="323"/>
        <v>42138.798819444448</v>
      </c>
      <c r="T3791" s="9">
        <f t="shared" si="324"/>
        <v>42170.798819444448</v>
      </c>
      <c r="U3791">
        <f t="shared" si="320"/>
        <v>2015</v>
      </c>
    </row>
    <row r="3792" spans="1:21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321"/>
        <v>0</v>
      </c>
      <c r="P3792" t="str">
        <f t="shared" si="322"/>
        <v>no backers</v>
      </c>
      <c r="Q3792" s="12" t="s">
        <v>8315</v>
      </c>
      <c r="R3792" t="s">
        <v>8357</v>
      </c>
      <c r="S3792" s="10">
        <f t="shared" si="323"/>
        <v>42666.666932870372</v>
      </c>
      <c r="T3792" s="9">
        <f t="shared" si="324"/>
        <v>42696.708599537036</v>
      </c>
      <c r="U3792">
        <f t="shared" si="320"/>
        <v>2016</v>
      </c>
    </row>
    <row r="3793" spans="1:21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321"/>
        <v>0</v>
      </c>
      <c r="P3793" t="str">
        <f t="shared" si="322"/>
        <v>no backers</v>
      </c>
      <c r="Q3793" s="12" t="s">
        <v>8315</v>
      </c>
      <c r="R3793" t="s">
        <v>8357</v>
      </c>
      <c r="S3793" s="10">
        <f t="shared" si="323"/>
        <v>41766.692037037035</v>
      </c>
      <c r="T3793" s="9">
        <f t="shared" si="324"/>
        <v>41826.692037037035</v>
      </c>
      <c r="U3793">
        <f t="shared" si="320"/>
        <v>2014</v>
      </c>
    </row>
    <row r="3794" spans="1:21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321"/>
        <v>0</v>
      </c>
      <c r="P3794">
        <f t="shared" si="322"/>
        <v>17.5</v>
      </c>
      <c r="Q3794" s="12" t="s">
        <v>8315</v>
      </c>
      <c r="R3794" t="s">
        <v>8357</v>
      </c>
      <c r="S3794" s="10">
        <f t="shared" si="323"/>
        <v>42170.447013888886</v>
      </c>
      <c r="T3794" s="9">
        <f t="shared" si="324"/>
        <v>42200.447013888886</v>
      </c>
      <c r="U3794">
        <f t="shared" si="320"/>
        <v>2015</v>
      </c>
    </row>
    <row r="3795" spans="1:21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321"/>
        <v>60</v>
      </c>
      <c r="P3795">
        <f t="shared" si="322"/>
        <v>174</v>
      </c>
      <c r="Q3795" s="12" t="s">
        <v>8315</v>
      </c>
      <c r="R3795" t="s">
        <v>8357</v>
      </c>
      <c r="S3795" s="10">
        <f t="shared" si="323"/>
        <v>41968.938993055555</v>
      </c>
      <c r="T3795" s="9">
        <f t="shared" si="324"/>
        <v>41989.938993055555</v>
      </c>
      <c r="U3795">
        <f t="shared" si="320"/>
        <v>2014</v>
      </c>
    </row>
    <row r="3796" spans="1:21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321"/>
        <v>1</v>
      </c>
      <c r="P3796">
        <f t="shared" si="322"/>
        <v>50</v>
      </c>
      <c r="Q3796" s="12" t="s">
        <v>8315</v>
      </c>
      <c r="R3796" t="s">
        <v>8357</v>
      </c>
      <c r="S3796" s="10">
        <f t="shared" si="323"/>
        <v>42132.58048611111</v>
      </c>
      <c r="T3796" s="9">
        <f t="shared" si="324"/>
        <v>42162.58048611111</v>
      </c>
      <c r="U3796">
        <f t="shared" si="320"/>
        <v>2015</v>
      </c>
    </row>
    <row r="3797" spans="1:21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321"/>
        <v>2</v>
      </c>
      <c r="P3797">
        <f t="shared" si="322"/>
        <v>5</v>
      </c>
      <c r="Q3797" s="12" t="s">
        <v>8315</v>
      </c>
      <c r="R3797" t="s">
        <v>8357</v>
      </c>
      <c r="S3797" s="10">
        <f t="shared" si="323"/>
        <v>42201.436226851853</v>
      </c>
      <c r="T3797" s="9">
        <f t="shared" si="324"/>
        <v>42244.9375</v>
      </c>
      <c r="U3797">
        <f t="shared" si="320"/>
        <v>2015</v>
      </c>
    </row>
    <row r="3798" spans="1:21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321"/>
        <v>0</v>
      </c>
      <c r="P3798">
        <f t="shared" si="322"/>
        <v>1</v>
      </c>
      <c r="Q3798" s="12" t="s">
        <v>8315</v>
      </c>
      <c r="R3798" t="s">
        <v>8357</v>
      </c>
      <c r="S3798" s="10">
        <f t="shared" si="323"/>
        <v>42689.029583333337</v>
      </c>
      <c r="T3798" s="9">
        <f t="shared" si="324"/>
        <v>42749.029583333337</v>
      </c>
      <c r="U3798">
        <f t="shared" si="320"/>
        <v>2016</v>
      </c>
    </row>
    <row r="3799" spans="1:21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321"/>
        <v>90</v>
      </c>
      <c r="P3799">
        <f t="shared" si="322"/>
        <v>145.40539999999999</v>
      </c>
      <c r="Q3799" s="12" t="s">
        <v>8315</v>
      </c>
      <c r="R3799" t="s">
        <v>8357</v>
      </c>
      <c r="S3799" s="10">
        <f t="shared" si="323"/>
        <v>42084.881539351853</v>
      </c>
      <c r="T3799" s="9">
        <f t="shared" si="324"/>
        <v>42114.881539351853</v>
      </c>
      <c r="U3799">
        <f t="shared" si="320"/>
        <v>2015</v>
      </c>
    </row>
    <row r="3800" spans="1:21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321"/>
        <v>1</v>
      </c>
      <c r="P3800">
        <f t="shared" si="322"/>
        <v>205</v>
      </c>
      <c r="Q3800" s="12" t="s">
        <v>8315</v>
      </c>
      <c r="R3800" t="s">
        <v>8357</v>
      </c>
      <c r="S3800" s="10">
        <f t="shared" si="323"/>
        <v>41831.722777777781</v>
      </c>
      <c r="T3800" s="9">
        <f t="shared" si="324"/>
        <v>41861.722777777781</v>
      </c>
      <c r="U3800">
        <f t="shared" si="320"/>
        <v>2014</v>
      </c>
    </row>
    <row r="3801" spans="1:21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321"/>
        <v>4</v>
      </c>
      <c r="P3801">
        <f t="shared" si="322"/>
        <v>100.5</v>
      </c>
      <c r="Q3801" s="12" t="s">
        <v>8315</v>
      </c>
      <c r="R3801" t="s">
        <v>8357</v>
      </c>
      <c r="S3801" s="10">
        <f t="shared" si="323"/>
        <v>42410.93105324074</v>
      </c>
      <c r="T3801" s="9">
        <f t="shared" si="324"/>
        <v>42440.93105324074</v>
      </c>
      <c r="U3801">
        <f t="shared" si="320"/>
        <v>2016</v>
      </c>
    </row>
    <row r="3802" spans="1:21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321"/>
        <v>4</v>
      </c>
      <c r="P3802">
        <f t="shared" si="322"/>
        <v>55.0625</v>
      </c>
      <c r="Q3802" s="12" t="s">
        <v>8315</v>
      </c>
      <c r="R3802" t="s">
        <v>8357</v>
      </c>
      <c r="S3802" s="10">
        <f t="shared" si="323"/>
        <v>41982.737071759257</v>
      </c>
      <c r="T3802" s="9">
        <f t="shared" si="324"/>
        <v>42015.207638888889</v>
      </c>
      <c r="U3802">
        <f t="shared" si="320"/>
        <v>2014</v>
      </c>
    </row>
    <row r="3803" spans="1:21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321"/>
        <v>9</v>
      </c>
      <c r="P3803">
        <f t="shared" si="322"/>
        <v>47.333300000000001</v>
      </c>
      <c r="Q3803" s="12" t="s">
        <v>8315</v>
      </c>
      <c r="R3803" t="s">
        <v>8357</v>
      </c>
      <c r="S3803" s="10">
        <f t="shared" si="323"/>
        <v>41975.676111111112</v>
      </c>
      <c r="T3803" s="9">
        <f t="shared" si="324"/>
        <v>42006.676111111112</v>
      </c>
      <c r="U3803">
        <f t="shared" si="320"/>
        <v>2014</v>
      </c>
    </row>
    <row r="3804" spans="1:21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321"/>
        <v>0</v>
      </c>
      <c r="P3804" t="str">
        <f t="shared" si="322"/>
        <v>no backers</v>
      </c>
      <c r="Q3804" s="12" t="s">
        <v>8315</v>
      </c>
      <c r="R3804" t="s">
        <v>8357</v>
      </c>
      <c r="S3804" s="10">
        <f t="shared" si="323"/>
        <v>42269.126226851848</v>
      </c>
      <c r="T3804" s="9">
        <f t="shared" si="324"/>
        <v>42299.126226851848</v>
      </c>
      <c r="U3804">
        <f t="shared" si="320"/>
        <v>2015</v>
      </c>
    </row>
    <row r="3805" spans="1:21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321"/>
        <v>20</v>
      </c>
      <c r="P3805">
        <f t="shared" si="322"/>
        <v>58.95</v>
      </c>
      <c r="Q3805" s="12" t="s">
        <v>8315</v>
      </c>
      <c r="R3805" t="s">
        <v>8357</v>
      </c>
      <c r="S3805" s="10">
        <f t="shared" si="323"/>
        <v>42403.971851851849</v>
      </c>
      <c r="T3805" s="9">
        <f t="shared" si="324"/>
        <v>42433.971851851849</v>
      </c>
      <c r="U3805">
        <f t="shared" si="320"/>
        <v>2016</v>
      </c>
    </row>
    <row r="3806" spans="1:21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321"/>
        <v>0</v>
      </c>
      <c r="P3806" t="str">
        <f t="shared" si="322"/>
        <v>no backers</v>
      </c>
      <c r="Q3806" s="12" t="s">
        <v>8315</v>
      </c>
      <c r="R3806" t="s">
        <v>8357</v>
      </c>
      <c r="S3806" s="10">
        <f t="shared" si="323"/>
        <v>42527.00953703704</v>
      </c>
      <c r="T3806" s="9">
        <f t="shared" si="324"/>
        <v>42582.291666666672</v>
      </c>
      <c r="U3806">
        <f t="shared" si="320"/>
        <v>2016</v>
      </c>
    </row>
    <row r="3807" spans="1:21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321"/>
        <v>0</v>
      </c>
      <c r="P3807">
        <f t="shared" si="322"/>
        <v>1.5</v>
      </c>
      <c r="Q3807" s="12" t="s">
        <v>8315</v>
      </c>
      <c r="R3807" t="s">
        <v>8357</v>
      </c>
      <c r="S3807" s="10">
        <f t="shared" si="323"/>
        <v>41849.887037037035</v>
      </c>
      <c r="T3807" s="9">
        <f t="shared" si="324"/>
        <v>41909.887037037035</v>
      </c>
      <c r="U3807">
        <f t="shared" si="320"/>
        <v>2014</v>
      </c>
    </row>
    <row r="3808" spans="1:21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321"/>
        <v>0</v>
      </c>
      <c r="P3808">
        <f t="shared" si="322"/>
        <v>5</v>
      </c>
      <c r="Q3808" s="12" t="s">
        <v>8315</v>
      </c>
      <c r="R3808" t="s">
        <v>8357</v>
      </c>
      <c r="S3808" s="10">
        <f t="shared" si="323"/>
        <v>41799.259039351848</v>
      </c>
      <c r="T3808" s="9">
        <f t="shared" si="324"/>
        <v>41819.259039351848</v>
      </c>
      <c r="U3808">
        <f t="shared" si="320"/>
        <v>2014</v>
      </c>
    </row>
    <row r="3809" spans="1:22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321"/>
        <v>30</v>
      </c>
      <c r="P3809">
        <f t="shared" si="322"/>
        <v>50.555599999999998</v>
      </c>
      <c r="Q3809" s="12" t="s">
        <v>8315</v>
      </c>
      <c r="R3809" t="s">
        <v>8357</v>
      </c>
      <c r="S3809" s="10">
        <f t="shared" si="323"/>
        <v>42090.909016203703</v>
      </c>
      <c r="T3809" s="9">
        <f t="shared" si="324"/>
        <v>42097.909016203703</v>
      </c>
      <c r="U3809">
        <f t="shared" si="320"/>
        <v>2015</v>
      </c>
    </row>
    <row r="3810" spans="1:22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321"/>
        <v>100</v>
      </c>
      <c r="P3810">
        <f t="shared" si="322"/>
        <v>41.666699999999999</v>
      </c>
      <c r="Q3810" s="12" t="s">
        <v>8315</v>
      </c>
      <c r="R3810" t="s">
        <v>8316</v>
      </c>
      <c r="S3810" s="10">
        <f t="shared" si="323"/>
        <v>42059.453923611116</v>
      </c>
      <c r="T3810" s="9">
        <f t="shared" si="324"/>
        <v>42119.412256944444</v>
      </c>
      <c r="U3810">
        <f t="shared" si="320"/>
        <v>2015</v>
      </c>
      <c r="V3810">
        <f t="shared" ref="V3810:V3869" si="325">MONTH(S3810)</f>
        <v>2</v>
      </c>
    </row>
    <row r="3811" spans="1:22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321"/>
        <v>101</v>
      </c>
      <c r="P3811">
        <f t="shared" si="322"/>
        <v>53.289499999999997</v>
      </c>
      <c r="Q3811" s="12" t="s">
        <v>8315</v>
      </c>
      <c r="R3811" t="s">
        <v>8316</v>
      </c>
      <c r="S3811" s="10">
        <f t="shared" si="323"/>
        <v>41800.526701388888</v>
      </c>
      <c r="T3811" s="9">
        <f t="shared" si="324"/>
        <v>41850.958333333336</v>
      </c>
      <c r="U3811">
        <f t="shared" si="320"/>
        <v>2014</v>
      </c>
      <c r="V3811">
        <f t="shared" si="325"/>
        <v>6</v>
      </c>
    </row>
    <row r="3812" spans="1:22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321"/>
        <v>122</v>
      </c>
      <c r="P3812">
        <f t="shared" si="322"/>
        <v>70.230800000000002</v>
      </c>
      <c r="Q3812" s="12" t="s">
        <v>8315</v>
      </c>
      <c r="R3812" t="s">
        <v>8316</v>
      </c>
      <c r="S3812" s="10">
        <f t="shared" si="323"/>
        <v>42054.849050925928</v>
      </c>
      <c r="T3812" s="9">
        <f t="shared" si="324"/>
        <v>42084.807384259257</v>
      </c>
      <c r="U3812">
        <f t="shared" si="320"/>
        <v>2015</v>
      </c>
      <c r="V3812">
        <f t="shared" si="325"/>
        <v>2</v>
      </c>
    </row>
    <row r="3813" spans="1:22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321"/>
        <v>330</v>
      </c>
      <c r="P3813">
        <f t="shared" si="322"/>
        <v>43.421100000000003</v>
      </c>
      <c r="Q3813" s="12" t="s">
        <v>8315</v>
      </c>
      <c r="R3813" t="s">
        <v>8316</v>
      </c>
      <c r="S3813" s="10">
        <f t="shared" si="323"/>
        <v>42487.62700231481</v>
      </c>
      <c r="T3813" s="9">
        <f t="shared" si="324"/>
        <v>42521.458333333328</v>
      </c>
      <c r="U3813">
        <f t="shared" si="320"/>
        <v>2016</v>
      </c>
      <c r="V3813">
        <f t="shared" si="325"/>
        <v>4</v>
      </c>
    </row>
    <row r="3814" spans="1:22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321"/>
        <v>110</v>
      </c>
      <c r="P3814">
        <f t="shared" si="322"/>
        <v>199.18180000000001</v>
      </c>
      <c r="Q3814" s="12" t="s">
        <v>8315</v>
      </c>
      <c r="R3814" t="s">
        <v>8316</v>
      </c>
      <c r="S3814" s="10">
        <f t="shared" si="323"/>
        <v>42109.751250000001</v>
      </c>
      <c r="T3814" s="9">
        <f t="shared" si="324"/>
        <v>42156.165972222225</v>
      </c>
      <c r="U3814">
        <f t="shared" si="320"/>
        <v>2015</v>
      </c>
      <c r="V3814">
        <f t="shared" si="325"/>
        <v>4</v>
      </c>
    </row>
    <row r="3815" spans="1:22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321"/>
        <v>101</v>
      </c>
      <c r="P3815">
        <f t="shared" si="322"/>
        <v>78.518100000000004</v>
      </c>
      <c r="Q3815" s="12" t="s">
        <v>8315</v>
      </c>
      <c r="R3815" t="s">
        <v>8316</v>
      </c>
      <c r="S3815" s="10">
        <f t="shared" si="323"/>
        <v>42497.275706018518</v>
      </c>
      <c r="T3815" s="9">
        <f t="shared" si="324"/>
        <v>42535.904861111107</v>
      </c>
      <c r="U3815">
        <f t="shared" si="320"/>
        <v>2016</v>
      </c>
      <c r="V3815">
        <f t="shared" si="325"/>
        <v>5</v>
      </c>
    </row>
    <row r="3816" spans="1:22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321"/>
        <v>140</v>
      </c>
      <c r="P3816">
        <f t="shared" si="322"/>
        <v>61.823500000000003</v>
      </c>
      <c r="Q3816" s="12" t="s">
        <v>8315</v>
      </c>
      <c r="R3816" t="s">
        <v>8316</v>
      </c>
      <c r="S3816" s="10">
        <f t="shared" si="323"/>
        <v>42058.904074074075</v>
      </c>
      <c r="T3816" s="9">
        <f t="shared" si="324"/>
        <v>42095.165972222225</v>
      </c>
      <c r="U3816">
        <f t="shared" si="320"/>
        <v>2015</v>
      </c>
      <c r="V3816">
        <f t="shared" si="325"/>
        <v>2</v>
      </c>
    </row>
    <row r="3817" spans="1:22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321"/>
        <v>100</v>
      </c>
      <c r="P3817">
        <f t="shared" si="322"/>
        <v>50.000500000000002</v>
      </c>
      <c r="Q3817" s="12" t="s">
        <v>8315</v>
      </c>
      <c r="R3817" t="s">
        <v>8316</v>
      </c>
      <c r="S3817" s="10">
        <f t="shared" si="323"/>
        <v>42207.259918981479</v>
      </c>
      <c r="T3817" s="9">
        <f t="shared" si="324"/>
        <v>42236.958333333328</v>
      </c>
      <c r="U3817">
        <f t="shared" si="320"/>
        <v>2015</v>
      </c>
      <c r="V3817">
        <f t="shared" si="325"/>
        <v>7</v>
      </c>
    </row>
    <row r="3818" spans="1:22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321"/>
        <v>119</v>
      </c>
      <c r="P3818">
        <f t="shared" si="322"/>
        <v>48.339700000000001</v>
      </c>
      <c r="Q3818" s="12" t="s">
        <v>8315</v>
      </c>
      <c r="R3818" t="s">
        <v>8316</v>
      </c>
      <c r="S3818" s="10">
        <f t="shared" si="323"/>
        <v>41807.690081018518</v>
      </c>
      <c r="T3818" s="9">
        <f t="shared" si="324"/>
        <v>41837.690081018518</v>
      </c>
      <c r="U3818">
        <f t="shared" si="320"/>
        <v>2014</v>
      </c>
      <c r="V3818">
        <f t="shared" si="325"/>
        <v>6</v>
      </c>
    </row>
    <row r="3819" spans="1:22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321"/>
        <v>107</v>
      </c>
      <c r="P3819">
        <f t="shared" si="322"/>
        <v>107.25</v>
      </c>
      <c r="Q3819" s="12" t="s">
        <v>8315</v>
      </c>
      <c r="R3819" t="s">
        <v>8316</v>
      </c>
      <c r="S3819" s="10">
        <f t="shared" si="323"/>
        <v>42284.69694444444</v>
      </c>
      <c r="T3819" s="9">
        <f t="shared" si="324"/>
        <v>42301.165972222225</v>
      </c>
      <c r="U3819">
        <f t="shared" si="320"/>
        <v>2015</v>
      </c>
      <c r="V3819">
        <f t="shared" si="325"/>
        <v>10</v>
      </c>
    </row>
    <row r="3820" spans="1:22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321"/>
        <v>228</v>
      </c>
      <c r="P3820">
        <f t="shared" si="322"/>
        <v>57</v>
      </c>
      <c r="Q3820" s="12" t="s">
        <v>8315</v>
      </c>
      <c r="R3820" t="s">
        <v>8316</v>
      </c>
      <c r="S3820" s="10">
        <f t="shared" si="323"/>
        <v>42045.84238425926</v>
      </c>
      <c r="T3820" s="9">
        <f t="shared" si="324"/>
        <v>42075.800717592589</v>
      </c>
      <c r="U3820">
        <f t="shared" si="320"/>
        <v>2015</v>
      </c>
      <c r="V3820">
        <f t="shared" si="325"/>
        <v>2</v>
      </c>
    </row>
    <row r="3821" spans="1:22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321"/>
        <v>106</v>
      </c>
      <c r="P3821">
        <f t="shared" si="322"/>
        <v>40.923099999999998</v>
      </c>
      <c r="Q3821" s="12" t="s">
        <v>8315</v>
      </c>
      <c r="R3821" t="s">
        <v>8316</v>
      </c>
      <c r="S3821" s="10">
        <f t="shared" si="323"/>
        <v>42184.209537037037</v>
      </c>
      <c r="T3821" s="9">
        <f t="shared" si="324"/>
        <v>42202.876388888893</v>
      </c>
      <c r="U3821">
        <f t="shared" ref="U3821:U3884" si="326">YEAR(S3821)</f>
        <v>2015</v>
      </c>
      <c r="V3821">
        <f t="shared" si="325"/>
        <v>6</v>
      </c>
    </row>
    <row r="3822" spans="1:22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321"/>
        <v>143</v>
      </c>
      <c r="P3822">
        <f t="shared" si="322"/>
        <v>21.5</v>
      </c>
      <c r="Q3822" s="12" t="s">
        <v>8315</v>
      </c>
      <c r="R3822" t="s">
        <v>8316</v>
      </c>
      <c r="S3822" s="10">
        <f t="shared" si="323"/>
        <v>42160.651817129634</v>
      </c>
      <c r="T3822" s="9">
        <f t="shared" si="324"/>
        <v>42190.651817129634</v>
      </c>
      <c r="U3822">
        <f t="shared" si="326"/>
        <v>2015</v>
      </c>
      <c r="V3822">
        <f t="shared" si="325"/>
        <v>6</v>
      </c>
    </row>
    <row r="3823" spans="1:22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321"/>
        <v>105</v>
      </c>
      <c r="P3823">
        <f t="shared" si="322"/>
        <v>79.543499999999995</v>
      </c>
      <c r="Q3823" s="12" t="s">
        <v>8315</v>
      </c>
      <c r="R3823" t="s">
        <v>8316</v>
      </c>
      <c r="S3823" s="10">
        <f t="shared" si="323"/>
        <v>42341.180636574078</v>
      </c>
      <c r="T3823" s="9">
        <f t="shared" si="324"/>
        <v>42373.180636574078</v>
      </c>
      <c r="U3823">
        <f t="shared" si="326"/>
        <v>2015</v>
      </c>
      <c r="V3823">
        <f t="shared" si="325"/>
        <v>12</v>
      </c>
    </row>
    <row r="3824" spans="1:22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321"/>
        <v>110</v>
      </c>
      <c r="P3824">
        <f t="shared" si="322"/>
        <v>72.381600000000006</v>
      </c>
      <c r="Q3824" s="12" t="s">
        <v>8315</v>
      </c>
      <c r="R3824" t="s">
        <v>8316</v>
      </c>
      <c r="S3824" s="10">
        <f t="shared" si="323"/>
        <v>42329.838159722218</v>
      </c>
      <c r="T3824" s="9">
        <f t="shared" si="324"/>
        <v>42388.957638888889</v>
      </c>
      <c r="U3824">
        <f t="shared" si="326"/>
        <v>2015</v>
      </c>
      <c r="V3824">
        <f t="shared" si="325"/>
        <v>11</v>
      </c>
    </row>
    <row r="3825" spans="1:22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321"/>
        <v>106</v>
      </c>
      <c r="P3825">
        <f t="shared" si="322"/>
        <v>64.634100000000004</v>
      </c>
      <c r="Q3825" s="12" t="s">
        <v>8315</v>
      </c>
      <c r="R3825" t="s">
        <v>8316</v>
      </c>
      <c r="S3825" s="10">
        <f t="shared" si="323"/>
        <v>42170.910231481481</v>
      </c>
      <c r="T3825" s="9">
        <f t="shared" si="324"/>
        <v>42205.165972222225</v>
      </c>
      <c r="U3825">
        <f t="shared" si="326"/>
        <v>2015</v>
      </c>
      <c r="V3825">
        <f t="shared" si="325"/>
        <v>6</v>
      </c>
    </row>
    <row r="3826" spans="1:22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321"/>
        <v>108</v>
      </c>
      <c r="P3826">
        <f t="shared" si="322"/>
        <v>38.571399999999997</v>
      </c>
      <c r="Q3826" s="12" t="s">
        <v>8315</v>
      </c>
      <c r="R3826" t="s">
        <v>8316</v>
      </c>
      <c r="S3826" s="10">
        <f t="shared" si="323"/>
        <v>42571.626192129625</v>
      </c>
      <c r="T3826" s="9">
        <f t="shared" si="324"/>
        <v>42583.570138888885</v>
      </c>
      <c r="U3826">
        <f t="shared" si="326"/>
        <v>2016</v>
      </c>
      <c r="V3826">
        <f t="shared" si="325"/>
        <v>7</v>
      </c>
    </row>
    <row r="3827" spans="1:22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321"/>
        <v>105</v>
      </c>
      <c r="P3827">
        <f t="shared" si="322"/>
        <v>107.5714</v>
      </c>
      <c r="Q3827" s="12" t="s">
        <v>8315</v>
      </c>
      <c r="R3827" t="s">
        <v>8316</v>
      </c>
      <c r="S3827" s="10">
        <f t="shared" si="323"/>
        <v>42151.069606481484</v>
      </c>
      <c r="T3827" s="9">
        <f t="shared" si="324"/>
        <v>42172.069606481484</v>
      </c>
      <c r="U3827">
        <f t="shared" si="326"/>
        <v>2015</v>
      </c>
      <c r="V3827">
        <f t="shared" si="325"/>
        <v>5</v>
      </c>
    </row>
    <row r="3828" spans="1:22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321"/>
        <v>119</v>
      </c>
      <c r="P3828">
        <f t="shared" si="322"/>
        <v>27.5</v>
      </c>
      <c r="Q3828" s="12" t="s">
        <v>8315</v>
      </c>
      <c r="R3828" t="s">
        <v>8316</v>
      </c>
      <c r="S3828" s="10">
        <f t="shared" si="323"/>
        <v>42101.423541666663</v>
      </c>
      <c r="T3828" s="9">
        <f t="shared" si="324"/>
        <v>42131.423541666663</v>
      </c>
      <c r="U3828">
        <f t="shared" si="326"/>
        <v>2015</v>
      </c>
      <c r="V3828">
        <f t="shared" si="325"/>
        <v>4</v>
      </c>
    </row>
    <row r="3829" spans="1:22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321"/>
        <v>153</v>
      </c>
      <c r="P3829">
        <f t="shared" si="322"/>
        <v>70.461500000000001</v>
      </c>
      <c r="Q3829" s="12" t="s">
        <v>8315</v>
      </c>
      <c r="R3829" t="s">
        <v>8316</v>
      </c>
      <c r="S3829" s="10">
        <f t="shared" si="323"/>
        <v>42034.928252314814</v>
      </c>
      <c r="T3829" s="9">
        <f t="shared" si="324"/>
        <v>42090</v>
      </c>
      <c r="U3829">
        <f t="shared" si="326"/>
        <v>2015</v>
      </c>
      <c r="V3829">
        <f t="shared" si="325"/>
        <v>1</v>
      </c>
    </row>
    <row r="3830" spans="1:22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321"/>
        <v>100</v>
      </c>
      <c r="P3830">
        <f t="shared" si="322"/>
        <v>178.57140000000001</v>
      </c>
      <c r="Q3830" s="12" t="s">
        <v>8315</v>
      </c>
      <c r="R3830" t="s">
        <v>8316</v>
      </c>
      <c r="S3830" s="10">
        <f t="shared" si="323"/>
        <v>41944.527627314819</v>
      </c>
      <c r="T3830" s="9">
        <f t="shared" si="324"/>
        <v>42004.569293981483</v>
      </c>
      <c r="U3830">
        <f t="shared" si="326"/>
        <v>2014</v>
      </c>
      <c r="V3830">
        <f t="shared" si="325"/>
        <v>11</v>
      </c>
    </row>
    <row r="3831" spans="1:22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321"/>
        <v>100</v>
      </c>
      <c r="P3831">
        <f t="shared" si="322"/>
        <v>62.625</v>
      </c>
      <c r="Q3831" s="12" t="s">
        <v>8315</v>
      </c>
      <c r="R3831" t="s">
        <v>8316</v>
      </c>
      <c r="S3831" s="10">
        <f t="shared" si="323"/>
        <v>42593.865405092598</v>
      </c>
      <c r="T3831" s="9">
        <f t="shared" si="324"/>
        <v>42613.865405092598</v>
      </c>
      <c r="U3831">
        <f t="shared" si="326"/>
        <v>2016</v>
      </c>
      <c r="V3831">
        <f t="shared" si="325"/>
        <v>8</v>
      </c>
    </row>
    <row r="3832" spans="1:22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321"/>
        <v>225</v>
      </c>
      <c r="P3832">
        <f t="shared" si="322"/>
        <v>75</v>
      </c>
      <c r="Q3832" s="12" t="s">
        <v>8315</v>
      </c>
      <c r="R3832" t="s">
        <v>8316</v>
      </c>
      <c r="S3832" s="10">
        <f t="shared" si="323"/>
        <v>42503.740868055553</v>
      </c>
      <c r="T3832" s="9">
        <f t="shared" si="324"/>
        <v>42517.740868055553</v>
      </c>
      <c r="U3832">
        <f t="shared" si="326"/>
        <v>2016</v>
      </c>
      <c r="V3832">
        <f t="shared" si="325"/>
        <v>5</v>
      </c>
    </row>
    <row r="3833" spans="1:22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321"/>
        <v>106</v>
      </c>
      <c r="P3833">
        <f t="shared" si="322"/>
        <v>58.9011</v>
      </c>
      <c r="Q3833" s="12" t="s">
        <v>8315</v>
      </c>
      <c r="R3833" t="s">
        <v>8316</v>
      </c>
      <c r="S3833" s="10">
        <f t="shared" si="323"/>
        <v>41927.848900462966</v>
      </c>
      <c r="T3833" s="9">
        <f t="shared" si="324"/>
        <v>41948.890567129631</v>
      </c>
      <c r="U3833">
        <f t="shared" si="326"/>
        <v>2014</v>
      </c>
      <c r="V3833">
        <f t="shared" si="325"/>
        <v>10</v>
      </c>
    </row>
    <row r="3834" spans="1:22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321"/>
        <v>105</v>
      </c>
      <c r="P3834">
        <f t="shared" si="322"/>
        <v>139.5556</v>
      </c>
      <c r="Q3834" s="12" t="s">
        <v>8315</v>
      </c>
      <c r="R3834" t="s">
        <v>8316</v>
      </c>
      <c r="S3834" s="10">
        <f t="shared" si="323"/>
        <v>42375.114988425921</v>
      </c>
      <c r="T3834" s="9">
        <f t="shared" si="324"/>
        <v>42420.114988425921</v>
      </c>
      <c r="U3834">
        <f t="shared" si="326"/>
        <v>2016</v>
      </c>
      <c r="V3834">
        <f t="shared" si="325"/>
        <v>1</v>
      </c>
    </row>
    <row r="3835" spans="1:22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321"/>
        <v>117</v>
      </c>
      <c r="P3835">
        <f t="shared" si="322"/>
        <v>70</v>
      </c>
      <c r="Q3835" s="12" t="s">
        <v>8315</v>
      </c>
      <c r="R3835" t="s">
        <v>8316</v>
      </c>
      <c r="S3835" s="10">
        <f t="shared" si="323"/>
        <v>41963.872361111105</v>
      </c>
      <c r="T3835" s="9">
        <f t="shared" si="324"/>
        <v>41974.797916666663</v>
      </c>
      <c r="U3835">
        <f t="shared" si="326"/>
        <v>2014</v>
      </c>
      <c r="V3835">
        <f t="shared" si="325"/>
        <v>11</v>
      </c>
    </row>
    <row r="3836" spans="1:22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321"/>
        <v>109</v>
      </c>
      <c r="P3836">
        <f t="shared" si="322"/>
        <v>57.386000000000003</v>
      </c>
      <c r="Q3836" s="12" t="s">
        <v>8315</v>
      </c>
      <c r="R3836" t="s">
        <v>8316</v>
      </c>
      <c r="S3836" s="10">
        <f t="shared" si="323"/>
        <v>42143.445219907408</v>
      </c>
      <c r="T3836" s="9">
        <f t="shared" si="324"/>
        <v>42173.445219907408</v>
      </c>
      <c r="U3836">
        <f t="shared" si="326"/>
        <v>2015</v>
      </c>
      <c r="V3836">
        <f t="shared" si="325"/>
        <v>5</v>
      </c>
    </row>
    <row r="3837" spans="1:22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321"/>
        <v>160</v>
      </c>
      <c r="P3837">
        <f t="shared" si="322"/>
        <v>40</v>
      </c>
      <c r="Q3837" s="12" t="s">
        <v>8315</v>
      </c>
      <c r="R3837" t="s">
        <v>8316</v>
      </c>
      <c r="S3837" s="10">
        <f t="shared" si="323"/>
        <v>42460.94222222222</v>
      </c>
      <c r="T3837" s="9">
        <f t="shared" si="324"/>
        <v>42481.94222222222</v>
      </c>
      <c r="U3837">
        <f t="shared" si="326"/>
        <v>2016</v>
      </c>
      <c r="V3837">
        <f t="shared" si="325"/>
        <v>3</v>
      </c>
    </row>
    <row r="3838" spans="1:22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321"/>
        <v>113</v>
      </c>
      <c r="P3838">
        <f t="shared" si="322"/>
        <v>64.285700000000006</v>
      </c>
      <c r="Q3838" s="12" t="s">
        <v>8315</v>
      </c>
      <c r="R3838" t="s">
        <v>8316</v>
      </c>
      <c r="S3838" s="10">
        <f t="shared" si="323"/>
        <v>42553.926527777774</v>
      </c>
      <c r="T3838" s="9">
        <f t="shared" si="324"/>
        <v>42585.172916666663</v>
      </c>
      <c r="U3838">
        <f t="shared" si="326"/>
        <v>2016</v>
      </c>
      <c r="V3838">
        <f t="shared" si="325"/>
        <v>7</v>
      </c>
    </row>
    <row r="3839" spans="1:22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321"/>
        <v>102</v>
      </c>
      <c r="P3839">
        <f t="shared" si="322"/>
        <v>120.1176</v>
      </c>
      <c r="Q3839" s="12" t="s">
        <v>8315</v>
      </c>
      <c r="R3839" t="s">
        <v>8316</v>
      </c>
      <c r="S3839" s="10">
        <f t="shared" si="323"/>
        <v>42152.765717592592</v>
      </c>
      <c r="T3839" s="9">
        <f t="shared" si="324"/>
        <v>42188.765717592592</v>
      </c>
      <c r="U3839">
        <f t="shared" si="326"/>
        <v>2015</v>
      </c>
      <c r="V3839">
        <f t="shared" si="325"/>
        <v>5</v>
      </c>
    </row>
    <row r="3840" spans="1:22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321"/>
        <v>101</v>
      </c>
      <c r="P3840">
        <f t="shared" si="322"/>
        <v>1008.24</v>
      </c>
      <c r="Q3840" s="12" t="s">
        <v>8315</v>
      </c>
      <c r="R3840" t="s">
        <v>8316</v>
      </c>
      <c r="S3840" s="10">
        <f t="shared" si="323"/>
        <v>42116.710752314815</v>
      </c>
      <c r="T3840" s="9">
        <f t="shared" si="324"/>
        <v>42146.710752314815</v>
      </c>
      <c r="U3840">
        <f t="shared" si="326"/>
        <v>2015</v>
      </c>
      <c r="V3840">
        <f t="shared" si="325"/>
        <v>4</v>
      </c>
    </row>
    <row r="3841" spans="1:22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321"/>
        <v>101</v>
      </c>
      <c r="P3841">
        <f t="shared" si="322"/>
        <v>63.281300000000002</v>
      </c>
      <c r="Q3841" s="12" t="s">
        <v>8315</v>
      </c>
      <c r="R3841" t="s">
        <v>8316</v>
      </c>
      <c r="S3841" s="10">
        <f t="shared" si="323"/>
        <v>42155.142638888887</v>
      </c>
      <c r="T3841" s="9">
        <f t="shared" si="324"/>
        <v>42215.142638888887</v>
      </c>
      <c r="U3841">
        <f t="shared" si="326"/>
        <v>2015</v>
      </c>
      <c r="V3841">
        <f t="shared" si="325"/>
        <v>5</v>
      </c>
    </row>
    <row r="3842" spans="1:22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321"/>
        <v>6500</v>
      </c>
      <c r="P3842">
        <f t="shared" si="322"/>
        <v>21.666699999999999</v>
      </c>
      <c r="Q3842" s="12" t="s">
        <v>8315</v>
      </c>
      <c r="R3842" t="s">
        <v>8316</v>
      </c>
      <c r="S3842" s="10">
        <f t="shared" si="323"/>
        <v>42432.701724537037</v>
      </c>
      <c r="T3842" s="9">
        <f t="shared" si="324"/>
        <v>42457.660057870366</v>
      </c>
      <c r="U3842">
        <f t="shared" si="326"/>
        <v>2016</v>
      </c>
      <c r="V3842">
        <f t="shared" si="325"/>
        <v>3</v>
      </c>
    </row>
    <row r="3843" spans="1:22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27">ROUND(E3843/D3843*100,0)</f>
        <v>9</v>
      </c>
      <c r="P3843">
        <f t="shared" ref="P3843:P3906" si="328">IFERROR(ROUND(E3843/L3843,4),"no backers")</f>
        <v>25.647099999999998</v>
      </c>
      <c r="Q3843" s="12" t="s">
        <v>8315</v>
      </c>
      <c r="R3843" t="s">
        <v>8316</v>
      </c>
      <c r="S3843" s="10">
        <f t="shared" ref="S3843:S3906" si="329">(((J3843/60)/60)/24)+DATE(1970,1,1)</f>
        <v>41780.785729166666</v>
      </c>
      <c r="T3843" s="9">
        <f t="shared" ref="T3843:T3906" si="330">(((I3843/60)/60)/24)+DATE(1970,1,1)</f>
        <v>41840.785729166666</v>
      </c>
      <c r="U3843">
        <f t="shared" si="326"/>
        <v>2014</v>
      </c>
      <c r="V3843">
        <f t="shared" si="325"/>
        <v>5</v>
      </c>
    </row>
    <row r="3844" spans="1:22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27"/>
        <v>22</v>
      </c>
      <c r="P3844">
        <f t="shared" si="328"/>
        <v>47.695700000000002</v>
      </c>
      <c r="Q3844" s="12" t="s">
        <v>8315</v>
      </c>
      <c r="R3844" t="s">
        <v>8316</v>
      </c>
      <c r="S3844" s="10">
        <f t="shared" si="329"/>
        <v>41740.493657407409</v>
      </c>
      <c r="T3844" s="9">
        <f t="shared" si="330"/>
        <v>41770.493657407409</v>
      </c>
      <c r="U3844">
        <f t="shared" si="326"/>
        <v>2014</v>
      </c>
      <c r="V3844">
        <f t="shared" si="325"/>
        <v>4</v>
      </c>
    </row>
    <row r="3845" spans="1:22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27"/>
        <v>21</v>
      </c>
      <c r="P3845">
        <f t="shared" si="328"/>
        <v>56.052599999999998</v>
      </c>
      <c r="Q3845" s="12" t="s">
        <v>8315</v>
      </c>
      <c r="R3845" t="s">
        <v>8316</v>
      </c>
      <c r="S3845" s="10">
        <f t="shared" si="329"/>
        <v>41766.072500000002</v>
      </c>
      <c r="T3845" s="9">
        <f t="shared" si="330"/>
        <v>41791.072500000002</v>
      </c>
      <c r="U3845">
        <f t="shared" si="326"/>
        <v>2014</v>
      </c>
      <c r="V3845">
        <f t="shared" si="325"/>
        <v>5</v>
      </c>
    </row>
    <row r="3846" spans="1:22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27"/>
        <v>41</v>
      </c>
      <c r="P3846">
        <f t="shared" si="328"/>
        <v>81.319999999999993</v>
      </c>
      <c r="Q3846" s="12" t="s">
        <v>8315</v>
      </c>
      <c r="R3846" t="s">
        <v>8316</v>
      </c>
      <c r="S3846" s="10">
        <f t="shared" si="329"/>
        <v>41766.617291666669</v>
      </c>
      <c r="T3846" s="9">
        <f t="shared" si="330"/>
        <v>41793.290972222225</v>
      </c>
      <c r="U3846">
        <f t="shared" si="326"/>
        <v>2014</v>
      </c>
      <c r="V3846">
        <f t="shared" si="325"/>
        <v>5</v>
      </c>
    </row>
    <row r="3847" spans="1:22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27"/>
        <v>2</v>
      </c>
      <c r="P3847">
        <f t="shared" si="328"/>
        <v>70.166700000000006</v>
      </c>
      <c r="Q3847" s="12" t="s">
        <v>8315</v>
      </c>
      <c r="R3847" t="s">
        <v>8316</v>
      </c>
      <c r="S3847" s="10">
        <f t="shared" si="329"/>
        <v>42248.627013888887</v>
      </c>
      <c r="T3847" s="9">
        <f t="shared" si="330"/>
        <v>42278.627013888887</v>
      </c>
      <c r="U3847">
        <f t="shared" si="326"/>
        <v>2015</v>
      </c>
      <c r="V3847">
        <f t="shared" si="325"/>
        <v>9</v>
      </c>
    </row>
    <row r="3848" spans="1:22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27"/>
        <v>3</v>
      </c>
      <c r="P3848">
        <f t="shared" si="328"/>
        <v>23.625</v>
      </c>
      <c r="Q3848" s="12" t="s">
        <v>8315</v>
      </c>
      <c r="R3848" t="s">
        <v>8316</v>
      </c>
      <c r="S3848" s="10">
        <f t="shared" si="329"/>
        <v>41885.221550925926</v>
      </c>
      <c r="T3848" s="9">
        <f t="shared" si="330"/>
        <v>41916.290972222225</v>
      </c>
      <c r="U3848">
        <f t="shared" si="326"/>
        <v>2014</v>
      </c>
      <c r="V3848">
        <f t="shared" si="325"/>
        <v>9</v>
      </c>
    </row>
    <row r="3849" spans="1:22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27"/>
        <v>16</v>
      </c>
      <c r="P3849">
        <f t="shared" si="328"/>
        <v>188.5556</v>
      </c>
      <c r="Q3849" s="12" t="s">
        <v>8315</v>
      </c>
      <c r="R3849" t="s">
        <v>8316</v>
      </c>
      <c r="S3849" s="10">
        <f t="shared" si="329"/>
        <v>42159.224432870367</v>
      </c>
      <c r="T3849" s="9">
        <f t="shared" si="330"/>
        <v>42204.224432870367</v>
      </c>
      <c r="U3849">
        <f t="shared" si="326"/>
        <v>2015</v>
      </c>
      <c r="V3849">
        <f t="shared" si="325"/>
        <v>6</v>
      </c>
    </row>
    <row r="3850" spans="1:22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27"/>
        <v>16</v>
      </c>
      <c r="P3850">
        <f t="shared" si="328"/>
        <v>49.511600000000001</v>
      </c>
      <c r="Q3850" s="12" t="s">
        <v>8315</v>
      </c>
      <c r="R3850" t="s">
        <v>8316</v>
      </c>
      <c r="S3850" s="10">
        <f t="shared" si="329"/>
        <v>42265.817002314812</v>
      </c>
      <c r="T3850" s="9">
        <f t="shared" si="330"/>
        <v>42295.817002314812</v>
      </c>
      <c r="U3850">
        <f t="shared" si="326"/>
        <v>2015</v>
      </c>
      <c r="V3850">
        <f t="shared" si="325"/>
        <v>9</v>
      </c>
    </row>
    <row r="3851" spans="1:22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27"/>
        <v>7</v>
      </c>
      <c r="P3851">
        <f t="shared" si="328"/>
        <v>75.464299999999994</v>
      </c>
      <c r="Q3851" s="12" t="s">
        <v>8315</v>
      </c>
      <c r="R3851" t="s">
        <v>8316</v>
      </c>
      <c r="S3851" s="10">
        <f t="shared" si="329"/>
        <v>42136.767175925925</v>
      </c>
      <c r="T3851" s="9">
        <f t="shared" si="330"/>
        <v>42166.767175925925</v>
      </c>
      <c r="U3851">
        <f t="shared" si="326"/>
        <v>2015</v>
      </c>
      <c r="V3851">
        <f t="shared" si="325"/>
        <v>5</v>
      </c>
    </row>
    <row r="3852" spans="1:22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27"/>
        <v>4</v>
      </c>
      <c r="P3852">
        <f t="shared" si="328"/>
        <v>9.5</v>
      </c>
      <c r="Q3852" s="12" t="s">
        <v>8315</v>
      </c>
      <c r="R3852" t="s">
        <v>8316</v>
      </c>
      <c r="S3852" s="10">
        <f t="shared" si="329"/>
        <v>41975.124340277776</v>
      </c>
      <c r="T3852" s="9">
        <f t="shared" si="330"/>
        <v>42005.124340277776</v>
      </c>
      <c r="U3852">
        <f t="shared" si="326"/>
        <v>2014</v>
      </c>
      <c r="V3852">
        <f t="shared" si="325"/>
        <v>12</v>
      </c>
    </row>
    <row r="3853" spans="1:22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27"/>
        <v>34</v>
      </c>
      <c r="P3853">
        <f t="shared" si="328"/>
        <v>35.5</v>
      </c>
      <c r="Q3853" s="12" t="s">
        <v>8315</v>
      </c>
      <c r="R3853" t="s">
        <v>8316</v>
      </c>
      <c r="S3853" s="10">
        <f t="shared" si="329"/>
        <v>42172.439571759256</v>
      </c>
      <c r="T3853" s="9">
        <f t="shared" si="330"/>
        <v>42202.439571759256</v>
      </c>
      <c r="U3853">
        <f t="shared" si="326"/>
        <v>2015</v>
      </c>
      <c r="V3853">
        <f t="shared" si="325"/>
        <v>6</v>
      </c>
    </row>
    <row r="3854" spans="1:22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27"/>
        <v>0</v>
      </c>
      <c r="P3854">
        <f t="shared" si="328"/>
        <v>10</v>
      </c>
      <c r="Q3854" s="12" t="s">
        <v>8315</v>
      </c>
      <c r="R3854" t="s">
        <v>8316</v>
      </c>
      <c r="S3854" s="10">
        <f t="shared" si="329"/>
        <v>42065.190694444449</v>
      </c>
      <c r="T3854" s="9">
        <f t="shared" si="330"/>
        <v>42090.149027777778</v>
      </c>
      <c r="U3854">
        <f t="shared" si="326"/>
        <v>2015</v>
      </c>
      <c r="V3854">
        <f t="shared" si="325"/>
        <v>3</v>
      </c>
    </row>
    <row r="3855" spans="1:22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27"/>
        <v>0</v>
      </c>
      <c r="P3855">
        <f t="shared" si="328"/>
        <v>13</v>
      </c>
      <c r="Q3855" s="12" t="s">
        <v>8315</v>
      </c>
      <c r="R3855" t="s">
        <v>8316</v>
      </c>
      <c r="S3855" s="10">
        <f t="shared" si="329"/>
        <v>41848.84002314815</v>
      </c>
      <c r="T3855" s="9">
        <f t="shared" si="330"/>
        <v>41883.84002314815</v>
      </c>
      <c r="U3855">
        <f t="shared" si="326"/>
        <v>2014</v>
      </c>
      <c r="V3855">
        <f t="shared" si="325"/>
        <v>7</v>
      </c>
    </row>
    <row r="3856" spans="1:22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27"/>
        <v>16</v>
      </c>
      <c r="P3856">
        <f t="shared" si="328"/>
        <v>89.4</v>
      </c>
      <c r="Q3856" s="12" t="s">
        <v>8315</v>
      </c>
      <c r="R3856" t="s">
        <v>8316</v>
      </c>
      <c r="S3856" s="10">
        <f t="shared" si="329"/>
        <v>42103.884930555556</v>
      </c>
      <c r="T3856" s="9">
        <f t="shared" si="330"/>
        <v>42133.884930555556</v>
      </c>
      <c r="U3856">
        <f t="shared" si="326"/>
        <v>2015</v>
      </c>
      <c r="V3856">
        <f t="shared" si="325"/>
        <v>4</v>
      </c>
    </row>
    <row r="3857" spans="1:22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27"/>
        <v>3</v>
      </c>
      <c r="P3857">
        <f t="shared" si="328"/>
        <v>25</v>
      </c>
      <c r="Q3857" s="12" t="s">
        <v>8315</v>
      </c>
      <c r="R3857" t="s">
        <v>8316</v>
      </c>
      <c r="S3857" s="10">
        <f t="shared" si="329"/>
        <v>42059.970729166671</v>
      </c>
      <c r="T3857" s="9">
        <f t="shared" si="330"/>
        <v>42089.929062499999</v>
      </c>
      <c r="U3857">
        <f t="shared" si="326"/>
        <v>2015</v>
      </c>
      <c r="V3857">
        <f t="shared" si="325"/>
        <v>2</v>
      </c>
    </row>
    <row r="3858" spans="1:22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27"/>
        <v>0</v>
      </c>
      <c r="P3858">
        <f t="shared" si="328"/>
        <v>1</v>
      </c>
      <c r="Q3858" s="12" t="s">
        <v>8315</v>
      </c>
      <c r="R3858" t="s">
        <v>8316</v>
      </c>
      <c r="S3858" s="10">
        <f t="shared" si="329"/>
        <v>42041.743090277778</v>
      </c>
      <c r="T3858" s="9">
        <f t="shared" si="330"/>
        <v>42071.701423611114</v>
      </c>
      <c r="U3858">
        <f t="shared" si="326"/>
        <v>2015</v>
      </c>
      <c r="V3858">
        <f t="shared" si="325"/>
        <v>2</v>
      </c>
    </row>
    <row r="3859" spans="1:22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27"/>
        <v>5</v>
      </c>
      <c r="P3859">
        <f t="shared" si="328"/>
        <v>65</v>
      </c>
      <c r="Q3859" s="12" t="s">
        <v>8315</v>
      </c>
      <c r="R3859" t="s">
        <v>8316</v>
      </c>
      <c r="S3859" s="10">
        <f t="shared" si="329"/>
        <v>41829.73715277778</v>
      </c>
      <c r="T3859" s="9">
        <f t="shared" si="330"/>
        <v>41852.716666666667</v>
      </c>
      <c r="U3859">
        <f t="shared" si="326"/>
        <v>2014</v>
      </c>
      <c r="V3859">
        <f t="shared" si="325"/>
        <v>7</v>
      </c>
    </row>
    <row r="3860" spans="1:22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27"/>
        <v>2</v>
      </c>
      <c r="P3860">
        <f t="shared" si="328"/>
        <v>10</v>
      </c>
      <c r="Q3860" s="12" t="s">
        <v>8315</v>
      </c>
      <c r="R3860" t="s">
        <v>8316</v>
      </c>
      <c r="S3860" s="10">
        <f t="shared" si="329"/>
        <v>42128.431064814817</v>
      </c>
      <c r="T3860" s="9">
        <f t="shared" si="330"/>
        <v>42146.875</v>
      </c>
      <c r="U3860">
        <f t="shared" si="326"/>
        <v>2015</v>
      </c>
      <c r="V3860">
        <f t="shared" si="325"/>
        <v>5</v>
      </c>
    </row>
    <row r="3861" spans="1:22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27"/>
        <v>0</v>
      </c>
      <c r="P3861">
        <f t="shared" si="328"/>
        <v>1</v>
      </c>
      <c r="Q3861" s="12" t="s">
        <v>8315</v>
      </c>
      <c r="R3861" t="s">
        <v>8316</v>
      </c>
      <c r="S3861" s="10">
        <f t="shared" si="329"/>
        <v>41789.893599537041</v>
      </c>
      <c r="T3861" s="9">
        <f t="shared" si="330"/>
        <v>41815.875</v>
      </c>
      <c r="U3861">
        <f t="shared" si="326"/>
        <v>2014</v>
      </c>
      <c r="V3861">
        <f t="shared" si="325"/>
        <v>5</v>
      </c>
    </row>
    <row r="3862" spans="1:22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27"/>
        <v>18</v>
      </c>
      <c r="P3862">
        <f t="shared" si="328"/>
        <v>81.538499999999999</v>
      </c>
      <c r="Q3862" s="12" t="s">
        <v>8315</v>
      </c>
      <c r="R3862" t="s">
        <v>8316</v>
      </c>
      <c r="S3862" s="10">
        <f t="shared" si="329"/>
        <v>41833.660995370366</v>
      </c>
      <c r="T3862" s="9">
        <f t="shared" si="330"/>
        <v>41863.660995370366</v>
      </c>
      <c r="U3862">
        <f t="shared" si="326"/>
        <v>2014</v>
      </c>
      <c r="V3862">
        <f t="shared" si="325"/>
        <v>7</v>
      </c>
    </row>
    <row r="3863" spans="1:22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27"/>
        <v>5</v>
      </c>
      <c r="P3863">
        <f t="shared" si="328"/>
        <v>100</v>
      </c>
      <c r="Q3863" s="12" t="s">
        <v>8315</v>
      </c>
      <c r="R3863" t="s">
        <v>8316</v>
      </c>
      <c r="S3863" s="10">
        <f t="shared" si="329"/>
        <v>41914.590011574073</v>
      </c>
      <c r="T3863" s="9">
        <f t="shared" si="330"/>
        <v>41955.907638888893</v>
      </c>
      <c r="U3863">
        <f t="shared" si="326"/>
        <v>2014</v>
      </c>
      <c r="V3863">
        <f t="shared" si="325"/>
        <v>10</v>
      </c>
    </row>
    <row r="3864" spans="1:22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27"/>
        <v>0</v>
      </c>
      <c r="P3864">
        <f t="shared" si="328"/>
        <v>1</v>
      </c>
      <c r="Q3864" s="12" t="s">
        <v>8315</v>
      </c>
      <c r="R3864" t="s">
        <v>8316</v>
      </c>
      <c r="S3864" s="10">
        <f t="shared" si="329"/>
        <v>42611.261064814811</v>
      </c>
      <c r="T3864" s="9">
        <f t="shared" si="330"/>
        <v>42625.707638888889</v>
      </c>
      <c r="U3864">
        <f t="shared" si="326"/>
        <v>2016</v>
      </c>
      <c r="V3864">
        <f t="shared" si="325"/>
        <v>8</v>
      </c>
    </row>
    <row r="3865" spans="1:22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27"/>
        <v>0</v>
      </c>
      <c r="P3865" t="str">
        <f t="shared" si="328"/>
        <v>no backers</v>
      </c>
      <c r="Q3865" s="12" t="s">
        <v>8315</v>
      </c>
      <c r="R3865" t="s">
        <v>8316</v>
      </c>
      <c r="S3865" s="10">
        <f t="shared" si="329"/>
        <v>42253.633159722223</v>
      </c>
      <c r="T3865" s="9">
        <f t="shared" si="330"/>
        <v>42313.674826388888</v>
      </c>
      <c r="U3865">
        <f t="shared" si="326"/>
        <v>2015</v>
      </c>
      <c r="V3865">
        <f t="shared" si="325"/>
        <v>9</v>
      </c>
    </row>
    <row r="3866" spans="1:22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27"/>
        <v>1</v>
      </c>
      <c r="P3866">
        <f t="shared" si="328"/>
        <v>20</v>
      </c>
      <c r="Q3866" s="12" t="s">
        <v>8315</v>
      </c>
      <c r="R3866" t="s">
        <v>8316</v>
      </c>
      <c r="S3866" s="10">
        <f t="shared" si="329"/>
        <v>42295.891828703709</v>
      </c>
      <c r="T3866" s="9">
        <f t="shared" si="330"/>
        <v>42325.933495370366</v>
      </c>
      <c r="U3866">
        <f t="shared" si="326"/>
        <v>2015</v>
      </c>
      <c r="V3866">
        <f t="shared" si="325"/>
        <v>10</v>
      </c>
    </row>
    <row r="3867" spans="1:22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27"/>
        <v>27</v>
      </c>
      <c r="P3867">
        <f t="shared" si="328"/>
        <v>46.428600000000003</v>
      </c>
      <c r="Q3867" s="12" t="s">
        <v>8315</v>
      </c>
      <c r="R3867" t="s">
        <v>8316</v>
      </c>
      <c r="S3867" s="10">
        <f t="shared" si="329"/>
        <v>41841.651597222226</v>
      </c>
      <c r="T3867" s="9">
        <f t="shared" si="330"/>
        <v>41881.229166666664</v>
      </c>
      <c r="U3867">
        <f t="shared" si="326"/>
        <v>2014</v>
      </c>
      <c r="V3867">
        <f t="shared" si="325"/>
        <v>7</v>
      </c>
    </row>
    <row r="3868" spans="1:22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27"/>
        <v>1</v>
      </c>
      <c r="P3868">
        <f t="shared" si="328"/>
        <v>5.5</v>
      </c>
      <c r="Q3868" s="12" t="s">
        <v>8315</v>
      </c>
      <c r="R3868" t="s">
        <v>8316</v>
      </c>
      <c r="S3868" s="10">
        <f t="shared" si="329"/>
        <v>42402.947002314817</v>
      </c>
      <c r="T3868" s="9">
        <f t="shared" si="330"/>
        <v>42452.145138888889</v>
      </c>
      <c r="U3868">
        <f t="shared" si="326"/>
        <v>2016</v>
      </c>
      <c r="V3868">
        <f t="shared" si="325"/>
        <v>2</v>
      </c>
    </row>
    <row r="3869" spans="1:22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27"/>
        <v>13</v>
      </c>
      <c r="P3869">
        <f t="shared" si="328"/>
        <v>50.2</v>
      </c>
      <c r="Q3869" s="12" t="s">
        <v>8315</v>
      </c>
      <c r="R3869" t="s">
        <v>8316</v>
      </c>
      <c r="S3869" s="10">
        <f t="shared" si="329"/>
        <v>42509.814108796301</v>
      </c>
      <c r="T3869" s="9">
        <f t="shared" si="330"/>
        <v>42539.814108796301</v>
      </c>
      <c r="U3869">
        <f t="shared" si="326"/>
        <v>2016</v>
      </c>
      <c r="V3869">
        <f t="shared" si="325"/>
        <v>5</v>
      </c>
    </row>
    <row r="3870" spans="1:22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27"/>
        <v>0</v>
      </c>
      <c r="P3870">
        <f t="shared" si="328"/>
        <v>10</v>
      </c>
      <c r="Q3870" s="12" t="s">
        <v>8315</v>
      </c>
      <c r="R3870" t="s">
        <v>8357</v>
      </c>
      <c r="S3870" s="10">
        <f t="shared" si="329"/>
        <v>41865.659780092588</v>
      </c>
      <c r="T3870" s="9">
        <f t="shared" si="330"/>
        <v>41890.659780092588</v>
      </c>
      <c r="U3870">
        <f t="shared" si="326"/>
        <v>2014</v>
      </c>
    </row>
    <row r="3871" spans="1:22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27"/>
        <v>3</v>
      </c>
      <c r="P3871">
        <f t="shared" si="328"/>
        <v>30.133299999999998</v>
      </c>
      <c r="Q3871" s="12" t="s">
        <v>8315</v>
      </c>
      <c r="R3871" t="s">
        <v>8357</v>
      </c>
      <c r="S3871" s="10">
        <f t="shared" si="329"/>
        <v>42047.724444444444</v>
      </c>
      <c r="T3871" s="9">
        <f t="shared" si="330"/>
        <v>42077.132638888885</v>
      </c>
      <c r="U3871">
        <f t="shared" si="326"/>
        <v>2015</v>
      </c>
    </row>
    <row r="3872" spans="1:22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27"/>
        <v>15</v>
      </c>
      <c r="P3872">
        <f t="shared" si="328"/>
        <v>150</v>
      </c>
      <c r="Q3872" s="12" t="s">
        <v>8315</v>
      </c>
      <c r="R3872" t="s">
        <v>8357</v>
      </c>
      <c r="S3872" s="10">
        <f t="shared" si="329"/>
        <v>41793.17219907407</v>
      </c>
      <c r="T3872" s="9">
        <f t="shared" si="330"/>
        <v>41823.17219907407</v>
      </c>
      <c r="U3872">
        <f t="shared" si="326"/>
        <v>2014</v>
      </c>
    </row>
    <row r="3873" spans="1:21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27"/>
        <v>3</v>
      </c>
      <c r="P3873">
        <f t="shared" si="328"/>
        <v>13.333299999999999</v>
      </c>
      <c r="Q3873" s="12" t="s">
        <v>8315</v>
      </c>
      <c r="R3873" t="s">
        <v>8357</v>
      </c>
      <c r="S3873" s="10">
        <f t="shared" si="329"/>
        <v>42763.780671296292</v>
      </c>
      <c r="T3873" s="9">
        <f t="shared" si="330"/>
        <v>42823.739004629635</v>
      </c>
      <c r="U3873">
        <f t="shared" si="326"/>
        <v>2017</v>
      </c>
    </row>
    <row r="3874" spans="1:21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27"/>
        <v>0</v>
      </c>
      <c r="P3874" t="str">
        <f t="shared" si="328"/>
        <v>no backers</v>
      </c>
      <c r="Q3874" s="12" t="s">
        <v>8315</v>
      </c>
      <c r="R3874" t="s">
        <v>8357</v>
      </c>
      <c r="S3874" s="10">
        <f t="shared" si="329"/>
        <v>42180.145787037036</v>
      </c>
      <c r="T3874" s="9">
        <f t="shared" si="330"/>
        <v>42230.145787037036</v>
      </c>
      <c r="U3874">
        <f t="shared" si="326"/>
        <v>2015</v>
      </c>
    </row>
    <row r="3875" spans="1:21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27"/>
        <v>0</v>
      </c>
      <c r="P3875" t="str">
        <f t="shared" si="328"/>
        <v>no backers</v>
      </c>
      <c r="Q3875" s="12" t="s">
        <v>8315</v>
      </c>
      <c r="R3875" t="s">
        <v>8357</v>
      </c>
      <c r="S3875" s="10">
        <f t="shared" si="329"/>
        <v>42255.696006944447</v>
      </c>
      <c r="T3875" s="9">
        <f t="shared" si="330"/>
        <v>42285.696006944447</v>
      </c>
      <c r="U3875">
        <f t="shared" si="326"/>
        <v>2015</v>
      </c>
    </row>
    <row r="3876" spans="1:21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27"/>
        <v>0</v>
      </c>
      <c r="P3876" t="str">
        <f t="shared" si="328"/>
        <v>no backers</v>
      </c>
      <c r="Q3876" s="12" t="s">
        <v>8315</v>
      </c>
      <c r="R3876" t="s">
        <v>8357</v>
      </c>
      <c r="S3876" s="10">
        <f t="shared" si="329"/>
        <v>42007.016458333332</v>
      </c>
      <c r="T3876" s="9">
        <f t="shared" si="330"/>
        <v>42028.041666666672</v>
      </c>
      <c r="U3876">
        <f t="shared" si="326"/>
        <v>2015</v>
      </c>
    </row>
    <row r="3877" spans="1:21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27"/>
        <v>0</v>
      </c>
      <c r="P3877" t="str">
        <f t="shared" si="328"/>
        <v>no backers</v>
      </c>
      <c r="Q3877" s="12" t="s">
        <v>8315</v>
      </c>
      <c r="R3877" t="s">
        <v>8357</v>
      </c>
      <c r="S3877" s="10">
        <f t="shared" si="329"/>
        <v>42615.346817129626</v>
      </c>
      <c r="T3877" s="9">
        <f t="shared" si="330"/>
        <v>42616.416666666672</v>
      </c>
      <c r="U3877">
        <f t="shared" si="326"/>
        <v>2016</v>
      </c>
    </row>
    <row r="3878" spans="1:21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27"/>
        <v>53</v>
      </c>
      <c r="P3878">
        <f t="shared" si="328"/>
        <v>44.760899999999999</v>
      </c>
      <c r="Q3878" s="12" t="s">
        <v>8315</v>
      </c>
      <c r="R3878" t="s">
        <v>8357</v>
      </c>
      <c r="S3878" s="10">
        <f t="shared" si="329"/>
        <v>42372.624166666668</v>
      </c>
      <c r="T3878" s="9">
        <f t="shared" si="330"/>
        <v>42402.624166666668</v>
      </c>
      <c r="U3878">
        <f t="shared" si="326"/>
        <v>2016</v>
      </c>
    </row>
    <row r="3879" spans="1:21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27"/>
        <v>5</v>
      </c>
      <c r="P3879">
        <f t="shared" si="328"/>
        <v>88.642899999999997</v>
      </c>
      <c r="Q3879" s="12" t="s">
        <v>8315</v>
      </c>
      <c r="R3879" t="s">
        <v>8357</v>
      </c>
      <c r="S3879" s="10">
        <f t="shared" si="329"/>
        <v>42682.67768518519</v>
      </c>
      <c r="T3879" s="9">
        <f t="shared" si="330"/>
        <v>42712.67768518519</v>
      </c>
      <c r="U3879">
        <f t="shared" si="326"/>
        <v>2016</v>
      </c>
    </row>
    <row r="3880" spans="1:21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27"/>
        <v>0</v>
      </c>
      <c r="P3880">
        <f t="shared" si="328"/>
        <v>10</v>
      </c>
      <c r="Q3880" s="12" t="s">
        <v>8315</v>
      </c>
      <c r="R3880" t="s">
        <v>8357</v>
      </c>
      <c r="S3880" s="10">
        <f t="shared" si="329"/>
        <v>42154.818819444445</v>
      </c>
      <c r="T3880" s="9">
        <f t="shared" si="330"/>
        <v>42185.165972222225</v>
      </c>
      <c r="U3880">
        <f t="shared" si="326"/>
        <v>2015</v>
      </c>
    </row>
    <row r="3881" spans="1:21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27"/>
        <v>0</v>
      </c>
      <c r="P3881" t="str">
        <f t="shared" si="328"/>
        <v>no backers</v>
      </c>
      <c r="Q3881" s="12" t="s">
        <v>8315</v>
      </c>
      <c r="R3881" t="s">
        <v>8357</v>
      </c>
      <c r="S3881" s="10">
        <f t="shared" si="329"/>
        <v>41999.861064814817</v>
      </c>
      <c r="T3881" s="9">
        <f t="shared" si="330"/>
        <v>42029.861064814817</v>
      </c>
      <c r="U3881">
        <f t="shared" si="326"/>
        <v>2014</v>
      </c>
    </row>
    <row r="3882" spans="1:21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27"/>
        <v>13</v>
      </c>
      <c r="P3882">
        <f t="shared" si="328"/>
        <v>57.647100000000002</v>
      </c>
      <c r="Q3882" s="12" t="s">
        <v>8315</v>
      </c>
      <c r="R3882" t="s">
        <v>8357</v>
      </c>
      <c r="S3882" s="10">
        <f t="shared" si="329"/>
        <v>41815.815046296295</v>
      </c>
      <c r="T3882" s="9">
        <f t="shared" si="330"/>
        <v>41850.958333333336</v>
      </c>
      <c r="U3882">
        <f t="shared" si="326"/>
        <v>2014</v>
      </c>
    </row>
    <row r="3883" spans="1:21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27"/>
        <v>5</v>
      </c>
      <c r="P3883">
        <f t="shared" si="328"/>
        <v>25</v>
      </c>
      <c r="Q3883" s="12" t="s">
        <v>8315</v>
      </c>
      <c r="R3883" t="s">
        <v>8357</v>
      </c>
      <c r="S3883" s="10">
        <f t="shared" si="329"/>
        <v>42756.018506944441</v>
      </c>
      <c r="T3883" s="9">
        <f t="shared" si="330"/>
        <v>42786.018506944441</v>
      </c>
      <c r="U3883">
        <f t="shared" si="326"/>
        <v>2017</v>
      </c>
    </row>
    <row r="3884" spans="1:21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27"/>
        <v>0</v>
      </c>
      <c r="P3884" t="str">
        <f t="shared" si="328"/>
        <v>no backers</v>
      </c>
      <c r="Q3884" s="12" t="s">
        <v>8315</v>
      </c>
      <c r="R3884" t="s">
        <v>8357</v>
      </c>
      <c r="S3884" s="10">
        <f t="shared" si="329"/>
        <v>42373.983449074076</v>
      </c>
      <c r="T3884" s="9">
        <f t="shared" si="330"/>
        <v>42400.960416666669</v>
      </c>
      <c r="U3884">
        <f t="shared" si="326"/>
        <v>2016</v>
      </c>
    </row>
    <row r="3885" spans="1:21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27"/>
        <v>0</v>
      </c>
      <c r="P3885" t="str">
        <f t="shared" si="328"/>
        <v>no backers</v>
      </c>
      <c r="Q3885" s="12" t="s">
        <v>8315</v>
      </c>
      <c r="R3885" t="s">
        <v>8357</v>
      </c>
      <c r="S3885" s="10">
        <f t="shared" si="329"/>
        <v>41854.602650462963</v>
      </c>
      <c r="T3885" s="9">
        <f t="shared" si="330"/>
        <v>41884.602650462963</v>
      </c>
      <c r="U3885">
        <f t="shared" ref="U3885:U3948" si="331">YEAR(S3885)</f>
        <v>2014</v>
      </c>
    </row>
    <row r="3886" spans="1:21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27"/>
        <v>0</v>
      </c>
      <c r="P3886" t="str">
        <f t="shared" si="328"/>
        <v>no backers</v>
      </c>
      <c r="Q3886" s="12" t="s">
        <v>8315</v>
      </c>
      <c r="R3886" t="s">
        <v>8357</v>
      </c>
      <c r="S3886" s="10">
        <f t="shared" si="329"/>
        <v>42065.791574074072</v>
      </c>
      <c r="T3886" s="9">
        <f t="shared" si="330"/>
        <v>42090.749907407408</v>
      </c>
      <c r="U3886">
        <f t="shared" si="331"/>
        <v>2015</v>
      </c>
    </row>
    <row r="3887" spans="1:21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27"/>
        <v>0</v>
      </c>
      <c r="P3887" t="str">
        <f t="shared" si="328"/>
        <v>no backers</v>
      </c>
      <c r="Q3887" s="12" t="s">
        <v>8315</v>
      </c>
      <c r="R3887" t="s">
        <v>8357</v>
      </c>
      <c r="S3887" s="10">
        <f t="shared" si="329"/>
        <v>42469.951284722221</v>
      </c>
      <c r="T3887" s="9">
        <f t="shared" si="330"/>
        <v>42499.951284722221</v>
      </c>
      <c r="U3887">
        <f t="shared" si="331"/>
        <v>2016</v>
      </c>
    </row>
    <row r="3888" spans="1:21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27"/>
        <v>0</v>
      </c>
      <c r="P3888" t="str">
        <f t="shared" si="328"/>
        <v>no backers</v>
      </c>
      <c r="Q3888" s="12" t="s">
        <v>8315</v>
      </c>
      <c r="R3888" t="s">
        <v>8357</v>
      </c>
      <c r="S3888" s="10">
        <f t="shared" si="329"/>
        <v>41954.228032407409</v>
      </c>
      <c r="T3888" s="9">
        <f t="shared" si="330"/>
        <v>41984.228032407409</v>
      </c>
      <c r="U3888">
        <f t="shared" si="331"/>
        <v>2014</v>
      </c>
    </row>
    <row r="3889" spans="1:22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27"/>
        <v>2</v>
      </c>
      <c r="P3889">
        <f t="shared" si="328"/>
        <v>17.5</v>
      </c>
      <c r="Q3889" s="12" t="s">
        <v>8315</v>
      </c>
      <c r="R3889" t="s">
        <v>8357</v>
      </c>
      <c r="S3889" s="10">
        <f t="shared" si="329"/>
        <v>42079.857974537037</v>
      </c>
      <c r="T3889" s="9">
        <f t="shared" si="330"/>
        <v>42125.916666666672</v>
      </c>
      <c r="U3889">
        <f t="shared" si="331"/>
        <v>2015</v>
      </c>
    </row>
    <row r="3890" spans="1:22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27"/>
        <v>27</v>
      </c>
      <c r="P3890">
        <f t="shared" si="328"/>
        <v>38.714300000000001</v>
      </c>
      <c r="Q3890" s="12" t="s">
        <v>8315</v>
      </c>
      <c r="R3890" t="s">
        <v>8316</v>
      </c>
      <c r="S3890" s="10">
        <f t="shared" si="329"/>
        <v>42762.545810185184</v>
      </c>
      <c r="T3890" s="9">
        <f t="shared" si="330"/>
        <v>42792.545810185184</v>
      </c>
      <c r="U3890">
        <f t="shared" si="331"/>
        <v>2017</v>
      </c>
      <c r="V3890">
        <f t="shared" ref="V3890:V3953" si="332">MONTH(S3890)</f>
        <v>1</v>
      </c>
    </row>
    <row r="3891" spans="1:22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27"/>
        <v>1</v>
      </c>
      <c r="P3891">
        <f t="shared" si="328"/>
        <v>13.1111</v>
      </c>
      <c r="Q3891" s="12" t="s">
        <v>8315</v>
      </c>
      <c r="R3891" t="s">
        <v>8316</v>
      </c>
      <c r="S3891" s="10">
        <f t="shared" si="329"/>
        <v>41977.004976851851</v>
      </c>
      <c r="T3891" s="9">
        <f t="shared" si="330"/>
        <v>42008.976388888885</v>
      </c>
      <c r="U3891">
        <f t="shared" si="331"/>
        <v>2014</v>
      </c>
      <c r="V3891">
        <f t="shared" si="332"/>
        <v>12</v>
      </c>
    </row>
    <row r="3892" spans="1:22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27"/>
        <v>17</v>
      </c>
      <c r="P3892">
        <f t="shared" si="328"/>
        <v>315.5</v>
      </c>
      <c r="Q3892" s="12" t="s">
        <v>8315</v>
      </c>
      <c r="R3892" t="s">
        <v>8316</v>
      </c>
      <c r="S3892" s="10">
        <f t="shared" si="329"/>
        <v>42171.758611111116</v>
      </c>
      <c r="T3892" s="9">
        <f t="shared" si="330"/>
        <v>42231.758611111116</v>
      </c>
      <c r="U3892">
        <f t="shared" si="331"/>
        <v>2015</v>
      </c>
      <c r="V3892">
        <f t="shared" si="332"/>
        <v>6</v>
      </c>
    </row>
    <row r="3893" spans="1:22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27"/>
        <v>33</v>
      </c>
      <c r="P3893">
        <f t="shared" si="328"/>
        <v>37.142899999999997</v>
      </c>
      <c r="Q3893" s="12" t="s">
        <v>8315</v>
      </c>
      <c r="R3893" t="s">
        <v>8316</v>
      </c>
      <c r="S3893" s="10">
        <f t="shared" si="329"/>
        <v>42056.1324537037</v>
      </c>
      <c r="T3893" s="9">
        <f t="shared" si="330"/>
        <v>42086.207638888889</v>
      </c>
      <c r="U3893">
        <f t="shared" si="331"/>
        <v>2015</v>
      </c>
      <c r="V3893">
        <f t="shared" si="332"/>
        <v>2</v>
      </c>
    </row>
    <row r="3894" spans="1:22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27"/>
        <v>0</v>
      </c>
      <c r="P3894" t="str">
        <f t="shared" si="328"/>
        <v>no backers</v>
      </c>
      <c r="Q3894" s="12" t="s">
        <v>8315</v>
      </c>
      <c r="R3894" t="s">
        <v>8316</v>
      </c>
      <c r="S3894" s="10">
        <f t="shared" si="329"/>
        <v>41867.652280092596</v>
      </c>
      <c r="T3894" s="9">
        <f t="shared" si="330"/>
        <v>41875.291666666664</v>
      </c>
      <c r="U3894">
        <f t="shared" si="331"/>
        <v>2014</v>
      </c>
      <c r="V3894">
        <f t="shared" si="332"/>
        <v>8</v>
      </c>
    </row>
    <row r="3895" spans="1:22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27"/>
        <v>22</v>
      </c>
      <c r="P3895">
        <f t="shared" si="328"/>
        <v>128.27379999999999</v>
      </c>
      <c r="Q3895" s="12" t="s">
        <v>8315</v>
      </c>
      <c r="R3895" t="s">
        <v>8316</v>
      </c>
      <c r="S3895" s="10">
        <f t="shared" si="329"/>
        <v>41779.657870370371</v>
      </c>
      <c r="T3895" s="9">
        <f t="shared" si="330"/>
        <v>41821.25</v>
      </c>
      <c r="U3895">
        <f t="shared" si="331"/>
        <v>2014</v>
      </c>
      <c r="V3895">
        <f t="shared" si="332"/>
        <v>5</v>
      </c>
    </row>
    <row r="3896" spans="1:22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27"/>
        <v>3</v>
      </c>
      <c r="P3896">
        <f t="shared" si="328"/>
        <v>47.2727</v>
      </c>
      <c r="Q3896" s="12" t="s">
        <v>8315</v>
      </c>
      <c r="R3896" t="s">
        <v>8316</v>
      </c>
      <c r="S3896" s="10">
        <f t="shared" si="329"/>
        <v>42679.958472222221</v>
      </c>
      <c r="T3896" s="9">
        <f t="shared" si="330"/>
        <v>42710.207638888889</v>
      </c>
      <c r="U3896">
        <f t="shared" si="331"/>
        <v>2016</v>
      </c>
      <c r="V3896">
        <f t="shared" si="332"/>
        <v>11</v>
      </c>
    </row>
    <row r="3897" spans="1:22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27"/>
        <v>5</v>
      </c>
      <c r="P3897">
        <f t="shared" si="328"/>
        <v>50</v>
      </c>
      <c r="Q3897" s="12" t="s">
        <v>8315</v>
      </c>
      <c r="R3897" t="s">
        <v>8316</v>
      </c>
      <c r="S3897" s="10">
        <f t="shared" si="329"/>
        <v>42032.250208333338</v>
      </c>
      <c r="T3897" s="9">
        <f t="shared" si="330"/>
        <v>42063.250208333338</v>
      </c>
      <c r="U3897">
        <f t="shared" si="331"/>
        <v>2015</v>
      </c>
      <c r="V3897">
        <f t="shared" si="332"/>
        <v>1</v>
      </c>
    </row>
    <row r="3898" spans="1:22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27"/>
        <v>11</v>
      </c>
      <c r="P3898">
        <f t="shared" si="328"/>
        <v>42.5</v>
      </c>
      <c r="Q3898" s="12" t="s">
        <v>8315</v>
      </c>
      <c r="R3898" t="s">
        <v>8316</v>
      </c>
      <c r="S3898" s="10">
        <f t="shared" si="329"/>
        <v>41793.191875000004</v>
      </c>
      <c r="T3898" s="9">
        <f t="shared" si="330"/>
        <v>41807.191875000004</v>
      </c>
      <c r="U3898">
        <f t="shared" si="331"/>
        <v>2014</v>
      </c>
      <c r="V3898">
        <f t="shared" si="332"/>
        <v>6</v>
      </c>
    </row>
    <row r="3899" spans="1:22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27"/>
        <v>18</v>
      </c>
      <c r="P3899">
        <f t="shared" si="328"/>
        <v>44</v>
      </c>
      <c r="Q3899" s="12" t="s">
        <v>8315</v>
      </c>
      <c r="R3899" t="s">
        <v>8316</v>
      </c>
      <c r="S3899" s="10">
        <f t="shared" si="329"/>
        <v>41982.87364583333</v>
      </c>
      <c r="T3899" s="9">
        <f t="shared" si="330"/>
        <v>42012.87364583333</v>
      </c>
      <c r="U3899">
        <f t="shared" si="331"/>
        <v>2014</v>
      </c>
      <c r="V3899">
        <f t="shared" si="332"/>
        <v>12</v>
      </c>
    </row>
    <row r="3900" spans="1:22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27"/>
        <v>33</v>
      </c>
      <c r="P3900">
        <f t="shared" si="328"/>
        <v>50.875</v>
      </c>
      <c r="Q3900" s="12" t="s">
        <v>8315</v>
      </c>
      <c r="R3900" t="s">
        <v>8316</v>
      </c>
      <c r="S3900" s="10">
        <f t="shared" si="329"/>
        <v>42193.482291666667</v>
      </c>
      <c r="T3900" s="9">
        <f t="shared" si="330"/>
        <v>42233.666666666672</v>
      </c>
      <c r="U3900">
        <f t="shared" si="331"/>
        <v>2015</v>
      </c>
      <c r="V3900">
        <f t="shared" si="332"/>
        <v>7</v>
      </c>
    </row>
    <row r="3901" spans="1:22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27"/>
        <v>1</v>
      </c>
      <c r="P3901">
        <f t="shared" si="328"/>
        <v>62.5</v>
      </c>
      <c r="Q3901" s="12" t="s">
        <v>8315</v>
      </c>
      <c r="R3901" t="s">
        <v>8316</v>
      </c>
      <c r="S3901" s="10">
        <f t="shared" si="329"/>
        <v>41843.775011574071</v>
      </c>
      <c r="T3901" s="9">
        <f t="shared" si="330"/>
        <v>41863.775011574071</v>
      </c>
      <c r="U3901">
        <f t="shared" si="331"/>
        <v>2014</v>
      </c>
      <c r="V3901">
        <f t="shared" si="332"/>
        <v>7</v>
      </c>
    </row>
    <row r="3902" spans="1:22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27"/>
        <v>5</v>
      </c>
      <c r="P3902">
        <f t="shared" si="328"/>
        <v>27</v>
      </c>
      <c r="Q3902" s="12" t="s">
        <v>8315</v>
      </c>
      <c r="R3902" t="s">
        <v>8316</v>
      </c>
      <c r="S3902" s="10">
        <f t="shared" si="329"/>
        <v>42136.092488425929</v>
      </c>
      <c r="T3902" s="9">
        <f t="shared" si="330"/>
        <v>42166.092488425929</v>
      </c>
      <c r="U3902">
        <f t="shared" si="331"/>
        <v>2015</v>
      </c>
      <c r="V3902">
        <f t="shared" si="332"/>
        <v>5</v>
      </c>
    </row>
    <row r="3903" spans="1:22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27"/>
        <v>1</v>
      </c>
      <c r="P3903">
        <f t="shared" si="328"/>
        <v>25</v>
      </c>
      <c r="Q3903" s="12" t="s">
        <v>8315</v>
      </c>
      <c r="R3903" t="s">
        <v>8316</v>
      </c>
      <c r="S3903" s="10">
        <f t="shared" si="329"/>
        <v>42317.826377314821</v>
      </c>
      <c r="T3903" s="9">
        <f t="shared" si="330"/>
        <v>42357.826377314821</v>
      </c>
      <c r="U3903">
        <f t="shared" si="331"/>
        <v>2015</v>
      </c>
      <c r="V3903">
        <f t="shared" si="332"/>
        <v>11</v>
      </c>
    </row>
    <row r="3904" spans="1:22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27"/>
        <v>49</v>
      </c>
      <c r="P3904">
        <f t="shared" si="328"/>
        <v>47.258099999999999</v>
      </c>
      <c r="Q3904" s="12" t="s">
        <v>8315</v>
      </c>
      <c r="R3904" t="s">
        <v>8316</v>
      </c>
      <c r="S3904" s="10">
        <f t="shared" si="329"/>
        <v>42663.468078703707</v>
      </c>
      <c r="T3904" s="9">
        <f t="shared" si="330"/>
        <v>42688.509745370371</v>
      </c>
      <c r="U3904">
        <f t="shared" si="331"/>
        <v>2016</v>
      </c>
      <c r="V3904">
        <f t="shared" si="332"/>
        <v>10</v>
      </c>
    </row>
    <row r="3905" spans="1:22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27"/>
        <v>0</v>
      </c>
      <c r="P3905" t="str">
        <f t="shared" si="328"/>
        <v>no backers</v>
      </c>
      <c r="Q3905" s="12" t="s">
        <v>8315</v>
      </c>
      <c r="R3905" t="s">
        <v>8316</v>
      </c>
      <c r="S3905" s="10">
        <f t="shared" si="329"/>
        <v>42186.01116898148</v>
      </c>
      <c r="T3905" s="9">
        <f t="shared" si="330"/>
        <v>42230.818055555559</v>
      </c>
      <c r="U3905">
        <f t="shared" si="331"/>
        <v>2015</v>
      </c>
      <c r="V3905">
        <f t="shared" si="332"/>
        <v>7</v>
      </c>
    </row>
    <row r="3906" spans="1:22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27"/>
        <v>0</v>
      </c>
      <c r="P3906">
        <f t="shared" si="328"/>
        <v>1.5</v>
      </c>
      <c r="Q3906" s="12" t="s">
        <v>8315</v>
      </c>
      <c r="R3906" t="s">
        <v>8316</v>
      </c>
      <c r="S3906" s="10">
        <f t="shared" si="329"/>
        <v>42095.229166666672</v>
      </c>
      <c r="T3906" s="9">
        <f t="shared" si="330"/>
        <v>42109.211111111115</v>
      </c>
      <c r="U3906">
        <f t="shared" si="331"/>
        <v>2015</v>
      </c>
      <c r="V3906">
        <f t="shared" si="332"/>
        <v>4</v>
      </c>
    </row>
    <row r="3907" spans="1:22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33">ROUND(E3907/D3907*100,0)</f>
        <v>12</v>
      </c>
      <c r="P3907">
        <f t="shared" ref="P3907:P3970" si="334">IFERROR(ROUND(E3907/L3907,4),"no backers")</f>
        <v>24.714300000000001</v>
      </c>
      <c r="Q3907" s="12" t="s">
        <v>8315</v>
      </c>
      <c r="R3907" t="s">
        <v>8316</v>
      </c>
      <c r="S3907" s="10">
        <f t="shared" ref="S3907:S3970" si="335">(((J3907/60)/60)/24)+DATE(1970,1,1)</f>
        <v>42124.623877314814</v>
      </c>
      <c r="T3907" s="9">
        <f t="shared" ref="T3907:T3970" si="336">(((I3907/60)/60)/24)+DATE(1970,1,1)</f>
        <v>42166.958333333328</v>
      </c>
      <c r="U3907">
        <f t="shared" si="331"/>
        <v>2015</v>
      </c>
      <c r="V3907">
        <f t="shared" si="332"/>
        <v>4</v>
      </c>
    </row>
    <row r="3908" spans="1:22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33"/>
        <v>67</v>
      </c>
      <c r="P3908">
        <f t="shared" si="334"/>
        <v>63.125</v>
      </c>
      <c r="Q3908" s="12" t="s">
        <v>8315</v>
      </c>
      <c r="R3908" t="s">
        <v>8316</v>
      </c>
      <c r="S3908" s="10">
        <f t="shared" si="335"/>
        <v>42143.917743055557</v>
      </c>
      <c r="T3908" s="9">
        <f t="shared" si="336"/>
        <v>42181.559027777781</v>
      </c>
      <c r="U3908">
        <f t="shared" si="331"/>
        <v>2015</v>
      </c>
      <c r="V3908">
        <f t="shared" si="332"/>
        <v>5</v>
      </c>
    </row>
    <row r="3909" spans="1:22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33"/>
        <v>15</v>
      </c>
      <c r="P3909">
        <f t="shared" si="334"/>
        <v>38.25</v>
      </c>
      <c r="Q3909" s="12" t="s">
        <v>8315</v>
      </c>
      <c r="R3909" t="s">
        <v>8316</v>
      </c>
      <c r="S3909" s="10">
        <f t="shared" si="335"/>
        <v>41906.819513888891</v>
      </c>
      <c r="T3909" s="9">
        <f t="shared" si="336"/>
        <v>41938.838888888888</v>
      </c>
      <c r="U3909">
        <f t="shared" si="331"/>
        <v>2014</v>
      </c>
      <c r="V3909">
        <f t="shared" si="332"/>
        <v>9</v>
      </c>
    </row>
    <row r="3910" spans="1:22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33"/>
        <v>9</v>
      </c>
      <c r="P3910">
        <f t="shared" si="334"/>
        <v>16.25</v>
      </c>
      <c r="Q3910" s="12" t="s">
        <v>8315</v>
      </c>
      <c r="R3910" t="s">
        <v>8316</v>
      </c>
      <c r="S3910" s="10">
        <f t="shared" si="335"/>
        <v>41834.135370370372</v>
      </c>
      <c r="T3910" s="9">
        <f t="shared" si="336"/>
        <v>41849.135370370372</v>
      </c>
      <c r="U3910">
        <f t="shared" si="331"/>
        <v>2014</v>
      </c>
      <c r="V3910">
        <f t="shared" si="332"/>
        <v>7</v>
      </c>
    </row>
    <row r="3911" spans="1:22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33"/>
        <v>0</v>
      </c>
      <c r="P3911">
        <f t="shared" si="334"/>
        <v>33.75</v>
      </c>
      <c r="Q3911" s="12" t="s">
        <v>8315</v>
      </c>
      <c r="R3911" t="s">
        <v>8316</v>
      </c>
      <c r="S3911" s="10">
        <f t="shared" si="335"/>
        <v>41863.359282407408</v>
      </c>
      <c r="T3911" s="9">
        <f t="shared" si="336"/>
        <v>41893.359282407408</v>
      </c>
      <c r="U3911">
        <f t="shared" si="331"/>
        <v>2014</v>
      </c>
      <c r="V3911">
        <f t="shared" si="332"/>
        <v>8</v>
      </c>
    </row>
    <row r="3912" spans="1:22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33"/>
        <v>3</v>
      </c>
      <c r="P3912">
        <f t="shared" si="334"/>
        <v>61.666699999999999</v>
      </c>
      <c r="Q3912" s="12" t="s">
        <v>8315</v>
      </c>
      <c r="R3912" t="s">
        <v>8316</v>
      </c>
      <c r="S3912" s="10">
        <f t="shared" si="335"/>
        <v>42224.756909722222</v>
      </c>
      <c r="T3912" s="9">
        <f t="shared" si="336"/>
        <v>42254.756909722222</v>
      </c>
      <c r="U3912">
        <f t="shared" si="331"/>
        <v>2015</v>
      </c>
      <c r="V3912">
        <f t="shared" si="332"/>
        <v>8</v>
      </c>
    </row>
    <row r="3913" spans="1:22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33"/>
        <v>37</v>
      </c>
      <c r="P3913">
        <f t="shared" si="334"/>
        <v>83.138900000000007</v>
      </c>
      <c r="Q3913" s="12" t="s">
        <v>8315</v>
      </c>
      <c r="R3913" t="s">
        <v>8316</v>
      </c>
      <c r="S3913" s="10">
        <f t="shared" si="335"/>
        <v>41939.8122337963</v>
      </c>
      <c r="T3913" s="9">
        <f t="shared" si="336"/>
        <v>41969.853900462964</v>
      </c>
      <c r="U3913">
        <f t="shared" si="331"/>
        <v>2014</v>
      </c>
      <c r="V3913">
        <f t="shared" si="332"/>
        <v>10</v>
      </c>
    </row>
    <row r="3914" spans="1:22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33"/>
        <v>0</v>
      </c>
      <c r="P3914">
        <f t="shared" si="334"/>
        <v>1</v>
      </c>
      <c r="Q3914" s="12" t="s">
        <v>8315</v>
      </c>
      <c r="R3914" t="s">
        <v>8316</v>
      </c>
      <c r="S3914" s="10">
        <f t="shared" si="335"/>
        <v>42059.270023148143</v>
      </c>
      <c r="T3914" s="9">
        <f t="shared" si="336"/>
        <v>42119.190972222219</v>
      </c>
      <c r="U3914">
        <f t="shared" si="331"/>
        <v>2015</v>
      </c>
      <c r="V3914">
        <f t="shared" si="332"/>
        <v>2</v>
      </c>
    </row>
    <row r="3915" spans="1:22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33"/>
        <v>10</v>
      </c>
      <c r="P3915">
        <f t="shared" si="334"/>
        <v>142.8571</v>
      </c>
      <c r="Q3915" s="12" t="s">
        <v>8315</v>
      </c>
      <c r="R3915" t="s">
        <v>8316</v>
      </c>
      <c r="S3915" s="10">
        <f t="shared" si="335"/>
        <v>42308.211215277777</v>
      </c>
      <c r="T3915" s="9">
        <f t="shared" si="336"/>
        <v>42338.252881944441</v>
      </c>
      <c r="U3915">
        <f t="shared" si="331"/>
        <v>2015</v>
      </c>
      <c r="V3915">
        <f t="shared" si="332"/>
        <v>10</v>
      </c>
    </row>
    <row r="3916" spans="1:22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33"/>
        <v>36</v>
      </c>
      <c r="P3916">
        <f t="shared" si="334"/>
        <v>33.666699999999999</v>
      </c>
      <c r="Q3916" s="12" t="s">
        <v>8315</v>
      </c>
      <c r="R3916" t="s">
        <v>8316</v>
      </c>
      <c r="S3916" s="10">
        <f t="shared" si="335"/>
        <v>42114.818935185183</v>
      </c>
      <c r="T3916" s="9">
        <f t="shared" si="336"/>
        <v>42134.957638888889</v>
      </c>
      <c r="U3916">
        <f t="shared" si="331"/>
        <v>2015</v>
      </c>
      <c r="V3916">
        <f t="shared" si="332"/>
        <v>4</v>
      </c>
    </row>
    <row r="3917" spans="1:22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33"/>
        <v>0</v>
      </c>
      <c r="P3917">
        <f t="shared" si="334"/>
        <v>5</v>
      </c>
      <c r="Q3917" s="12" t="s">
        <v>8315</v>
      </c>
      <c r="R3917" t="s">
        <v>8316</v>
      </c>
      <c r="S3917" s="10">
        <f t="shared" si="335"/>
        <v>42492.98505787037</v>
      </c>
      <c r="T3917" s="9">
        <f t="shared" si="336"/>
        <v>42522.98505787037</v>
      </c>
      <c r="U3917">
        <f t="shared" si="331"/>
        <v>2016</v>
      </c>
      <c r="V3917">
        <f t="shared" si="332"/>
        <v>5</v>
      </c>
    </row>
    <row r="3918" spans="1:22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33"/>
        <v>0</v>
      </c>
      <c r="P3918" t="str">
        <f t="shared" si="334"/>
        <v>no backers</v>
      </c>
      <c r="Q3918" s="12" t="s">
        <v>8315</v>
      </c>
      <c r="R3918" t="s">
        <v>8316</v>
      </c>
      <c r="S3918" s="10">
        <f t="shared" si="335"/>
        <v>42494.471666666665</v>
      </c>
      <c r="T3918" s="9">
        <f t="shared" si="336"/>
        <v>42524.471666666665</v>
      </c>
      <c r="U3918">
        <f t="shared" si="331"/>
        <v>2016</v>
      </c>
      <c r="V3918">
        <f t="shared" si="332"/>
        <v>5</v>
      </c>
    </row>
    <row r="3919" spans="1:22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33"/>
        <v>0</v>
      </c>
      <c r="P3919">
        <f t="shared" si="334"/>
        <v>10</v>
      </c>
      <c r="Q3919" s="12" t="s">
        <v>8315</v>
      </c>
      <c r="R3919" t="s">
        <v>8316</v>
      </c>
      <c r="S3919" s="10">
        <f t="shared" si="335"/>
        <v>41863.527326388888</v>
      </c>
      <c r="T3919" s="9">
        <f t="shared" si="336"/>
        <v>41893.527326388888</v>
      </c>
      <c r="U3919">
        <f t="shared" si="331"/>
        <v>2014</v>
      </c>
      <c r="V3919">
        <f t="shared" si="332"/>
        <v>8</v>
      </c>
    </row>
    <row r="3920" spans="1:22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33"/>
        <v>0</v>
      </c>
      <c r="P3920">
        <f t="shared" si="334"/>
        <v>40</v>
      </c>
      <c r="Q3920" s="12" t="s">
        <v>8315</v>
      </c>
      <c r="R3920" t="s">
        <v>8316</v>
      </c>
      <c r="S3920" s="10">
        <f t="shared" si="335"/>
        <v>41843.664618055554</v>
      </c>
      <c r="T3920" s="9">
        <f t="shared" si="336"/>
        <v>41855.666666666664</v>
      </c>
      <c r="U3920">
        <f t="shared" si="331"/>
        <v>2014</v>
      </c>
      <c r="V3920">
        <f t="shared" si="332"/>
        <v>7</v>
      </c>
    </row>
    <row r="3921" spans="1:22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33"/>
        <v>2</v>
      </c>
      <c r="P3921">
        <f t="shared" si="334"/>
        <v>30</v>
      </c>
      <c r="Q3921" s="12" t="s">
        <v>8315</v>
      </c>
      <c r="R3921" t="s">
        <v>8316</v>
      </c>
      <c r="S3921" s="10">
        <f t="shared" si="335"/>
        <v>42358.684872685189</v>
      </c>
      <c r="T3921" s="9">
        <f t="shared" si="336"/>
        <v>42387</v>
      </c>
      <c r="U3921">
        <f t="shared" si="331"/>
        <v>2015</v>
      </c>
      <c r="V3921">
        <f t="shared" si="332"/>
        <v>12</v>
      </c>
    </row>
    <row r="3922" spans="1:22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33"/>
        <v>5</v>
      </c>
      <c r="P3922">
        <f t="shared" si="334"/>
        <v>45</v>
      </c>
      <c r="Q3922" s="12" t="s">
        <v>8315</v>
      </c>
      <c r="R3922" t="s">
        <v>8316</v>
      </c>
      <c r="S3922" s="10">
        <f t="shared" si="335"/>
        <v>42657.38726851852</v>
      </c>
      <c r="T3922" s="9">
        <f t="shared" si="336"/>
        <v>42687.428935185191</v>
      </c>
      <c r="U3922">
        <f t="shared" si="331"/>
        <v>2016</v>
      </c>
      <c r="V3922">
        <f t="shared" si="332"/>
        <v>10</v>
      </c>
    </row>
    <row r="3923" spans="1:22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33"/>
        <v>0</v>
      </c>
      <c r="P3923" t="str">
        <f t="shared" si="334"/>
        <v>no backers</v>
      </c>
      <c r="Q3923" s="12" t="s">
        <v>8315</v>
      </c>
      <c r="R3923" t="s">
        <v>8316</v>
      </c>
      <c r="S3923" s="10">
        <f t="shared" si="335"/>
        <v>41926.542303240742</v>
      </c>
      <c r="T3923" s="9">
        <f t="shared" si="336"/>
        <v>41938.75</v>
      </c>
      <c r="U3923">
        <f t="shared" si="331"/>
        <v>2014</v>
      </c>
      <c r="V3923">
        <f t="shared" si="332"/>
        <v>10</v>
      </c>
    </row>
    <row r="3924" spans="1:22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33"/>
        <v>8</v>
      </c>
      <c r="P3924">
        <f t="shared" si="334"/>
        <v>10.166700000000001</v>
      </c>
      <c r="Q3924" s="12" t="s">
        <v>8315</v>
      </c>
      <c r="R3924" t="s">
        <v>8316</v>
      </c>
      <c r="S3924" s="10">
        <f t="shared" si="335"/>
        <v>42020.768634259264</v>
      </c>
      <c r="T3924" s="9">
        <f t="shared" si="336"/>
        <v>42065.958333333328</v>
      </c>
      <c r="U3924">
        <f t="shared" si="331"/>
        <v>2015</v>
      </c>
      <c r="V3924">
        <f t="shared" si="332"/>
        <v>1</v>
      </c>
    </row>
    <row r="3925" spans="1:22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33"/>
        <v>12</v>
      </c>
      <c r="P3925">
        <f t="shared" si="334"/>
        <v>81.411799999999999</v>
      </c>
      <c r="Q3925" s="12" t="s">
        <v>8315</v>
      </c>
      <c r="R3925" t="s">
        <v>8316</v>
      </c>
      <c r="S3925" s="10">
        <f t="shared" si="335"/>
        <v>42075.979988425926</v>
      </c>
      <c r="T3925" s="9">
        <f t="shared" si="336"/>
        <v>42103.979988425926</v>
      </c>
      <c r="U3925">
        <f t="shared" si="331"/>
        <v>2015</v>
      </c>
      <c r="V3925">
        <f t="shared" si="332"/>
        <v>3</v>
      </c>
    </row>
    <row r="3926" spans="1:22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33"/>
        <v>15</v>
      </c>
      <c r="P3926">
        <f t="shared" si="334"/>
        <v>57.25</v>
      </c>
      <c r="Q3926" s="12" t="s">
        <v>8315</v>
      </c>
      <c r="R3926" t="s">
        <v>8316</v>
      </c>
      <c r="S3926" s="10">
        <f t="shared" si="335"/>
        <v>41786.959745370368</v>
      </c>
      <c r="T3926" s="9">
        <f t="shared" si="336"/>
        <v>41816.959745370368</v>
      </c>
      <c r="U3926">
        <f t="shared" si="331"/>
        <v>2014</v>
      </c>
      <c r="V3926">
        <f t="shared" si="332"/>
        <v>5</v>
      </c>
    </row>
    <row r="3927" spans="1:22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33"/>
        <v>10</v>
      </c>
      <c r="P3927">
        <f t="shared" si="334"/>
        <v>5</v>
      </c>
      <c r="Q3927" s="12" t="s">
        <v>8315</v>
      </c>
      <c r="R3927" t="s">
        <v>8316</v>
      </c>
      <c r="S3927" s="10">
        <f t="shared" si="335"/>
        <v>41820.870821759258</v>
      </c>
      <c r="T3927" s="9">
        <f t="shared" si="336"/>
        <v>41850.870821759258</v>
      </c>
      <c r="U3927">
        <f t="shared" si="331"/>
        <v>2014</v>
      </c>
      <c r="V3927">
        <f t="shared" si="332"/>
        <v>6</v>
      </c>
    </row>
    <row r="3928" spans="1:22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33"/>
        <v>0</v>
      </c>
      <c r="P3928">
        <f t="shared" si="334"/>
        <v>15</v>
      </c>
      <c r="Q3928" s="12" t="s">
        <v>8315</v>
      </c>
      <c r="R3928" t="s">
        <v>8316</v>
      </c>
      <c r="S3928" s="10">
        <f t="shared" si="335"/>
        <v>41970.085046296299</v>
      </c>
      <c r="T3928" s="9">
        <f t="shared" si="336"/>
        <v>42000.085046296299</v>
      </c>
      <c r="U3928">
        <f t="shared" si="331"/>
        <v>2014</v>
      </c>
      <c r="V3928">
        <f t="shared" si="332"/>
        <v>11</v>
      </c>
    </row>
    <row r="3929" spans="1:22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33"/>
        <v>1</v>
      </c>
      <c r="P3929">
        <f t="shared" si="334"/>
        <v>12.5</v>
      </c>
      <c r="Q3929" s="12" t="s">
        <v>8315</v>
      </c>
      <c r="R3929" t="s">
        <v>8316</v>
      </c>
      <c r="S3929" s="10">
        <f t="shared" si="335"/>
        <v>41830.267407407409</v>
      </c>
      <c r="T3929" s="9">
        <f t="shared" si="336"/>
        <v>41860.267407407409</v>
      </c>
      <c r="U3929">
        <f t="shared" si="331"/>
        <v>2014</v>
      </c>
      <c r="V3929">
        <f t="shared" si="332"/>
        <v>7</v>
      </c>
    </row>
    <row r="3930" spans="1:22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33"/>
        <v>13</v>
      </c>
      <c r="P3930">
        <f t="shared" si="334"/>
        <v>93</v>
      </c>
      <c r="Q3930" s="12" t="s">
        <v>8315</v>
      </c>
      <c r="R3930" t="s">
        <v>8316</v>
      </c>
      <c r="S3930" s="10">
        <f t="shared" si="335"/>
        <v>42265.683182870373</v>
      </c>
      <c r="T3930" s="9">
        <f t="shared" si="336"/>
        <v>42293.207638888889</v>
      </c>
      <c r="U3930">
        <f t="shared" si="331"/>
        <v>2015</v>
      </c>
      <c r="V3930">
        <f t="shared" si="332"/>
        <v>9</v>
      </c>
    </row>
    <row r="3931" spans="1:22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33"/>
        <v>2</v>
      </c>
      <c r="P3931">
        <f t="shared" si="334"/>
        <v>32.357100000000003</v>
      </c>
      <c r="Q3931" s="12" t="s">
        <v>8315</v>
      </c>
      <c r="R3931" t="s">
        <v>8316</v>
      </c>
      <c r="S3931" s="10">
        <f t="shared" si="335"/>
        <v>42601.827141203699</v>
      </c>
      <c r="T3931" s="9">
        <f t="shared" si="336"/>
        <v>42631.827141203699</v>
      </c>
      <c r="U3931">
        <f t="shared" si="331"/>
        <v>2016</v>
      </c>
      <c r="V3931">
        <f t="shared" si="332"/>
        <v>8</v>
      </c>
    </row>
    <row r="3932" spans="1:22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33"/>
        <v>0</v>
      </c>
      <c r="P3932" t="str">
        <f t="shared" si="334"/>
        <v>no backers</v>
      </c>
      <c r="Q3932" s="12" t="s">
        <v>8315</v>
      </c>
      <c r="R3932" t="s">
        <v>8316</v>
      </c>
      <c r="S3932" s="10">
        <f t="shared" si="335"/>
        <v>42433.338749999995</v>
      </c>
      <c r="T3932" s="9">
        <f t="shared" si="336"/>
        <v>42461.25</v>
      </c>
      <c r="U3932">
        <f t="shared" si="331"/>
        <v>2016</v>
      </c>
      <c r="V3932">
        <f t="shared" si="332"/>
        <v>3</v>
      </c>
    </row>
    <row r="3933" spans="1:22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33"/>
        <v>0</v>
      </c>
      <c r="P3933" t="str">
        <f t="shared" si="334"/>
        <v>no backers</v>
      </c>
      <c r="Q3933" s="12" t="s">
        <v>8315</v>
      </c>
      <c r="R3933" t="s">
        <v>8316</v>
      </c>
      <c r="S3933" s="10">
        <f t="shared" si="335"/>
        <v>42228.151701388888</v>
      </c>
      <c r="T3933" s="9">
        <f t="shared" si="336"/>
        <v>42253.151701388888</v>
      </c>
      <c r="U3933">
        <f t="shared" si="331"/>
        <v>2015</v>
      </c>
      <c r="V3933">
        <f t="shared" si="332"/>
        <v>8</v>
      </c>
    </row>
    <row r="3934" spans="1:22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33"/>
        <v>0</v>
      </c>
      <c r="P3934">
        <f t="shared" si="334"/>
        <v>1</v>
      </c>
      <c r="Q3934" s="12" t="s">
        <v>8315</v>
      </c>
      <c r="R3934" t="s">
        <v>8316</v>
      </c>
      <c r="S3934" s="10">
        <f t="shared" si="335"/>
        <v>42415.168564814812</v>
      </c>
      <c r="T3934" s="9">
        <f t="shared" si="336"/>
        <v>42445.126898148148</v>
      </c>
      <c r="U3934">
        <f t="shared" si="331"/>
        <v>2016</v>
      </c>
      <c r="V3934">
        <f t="shared" si="332"/>
        <v>2</v>
      </c>
    </row>
    <row r="3935" spans="1:22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33"/>
        <v>16</v>
      </c>
      <c r="P3935">
        <f t="shared" si="334"/>
        <v>91.833299999999994</v>
      </c>
      <c r="Q3935" s="12" t="s">
        <v>8315</v>
      </c>
      <c r="R3935" t="s">
        <v>8316</v>
      </c>
      <c r="S3935" s="10">
        <f t="shared" si="335"/>
        <v>42538.968310185184</v>
      </c>
      <c r="T3935" s="9">
        <f t="shared" si="336"/>
        <v>42568.029861111107</v>
      </c>
      <c r="U3935">
        <f t="shared" si="331"/>
        <v>2016</v>
      </c>
      <c r="V3935">
        <f t="shared" si="332"/>
        <v>6</v>
      </c>
    </row>
    <row r="3936" spans="1:22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33"/>
        <v>11</v>
      </c>
      <c r="P3936">
        <f t="shared" si="334"/>
        <v>45.833300000000001</v>
      </c>
      <c r="Q3936" s="12" t="s">
        <v>8315</v>
      </c>
      <c r="R3936" t="s">
        <v>8316</v>
      </c>
      <c r="S3936" s="10">
        <f t="shared" si="335"/>
        <v>42233.671747685185</v>
      </c>
      <c r="T3936" s="9">
        <f t="shared" si="336"/>
        <v>42278.541666666672</v>
      </c>
      <c r="U3936">
        <f t="shared" si="331"/>
        <v>2015</v>
      </c>
      <c r="V3936">
        <f t="shared" si="332"/>
        <v>8</v>
      </c>
    </row>
    <row r="3937" spans="1:22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33"/>
        <v>44</v>
      </c>
      <c r="P3937">
        <f t="shared" si="334"/>
        <v>57.173900000000003</v>
      </c>
      <c r="Q3937" s="12" t="s">
        <v>8315</v>
      </c>
      <c r="R3937" t="s">
        <v>8316</v>
      </c>
      <c r="S3937" s="10">
        <f t="shared" si="335"/>
        <v>42221.656782407401</v>
      </c>
      <c r="T3937" s="9">
        <f t="shared" si="336"/>
        <v>42281.656782407401</v>
      </c>
      <c r="U3937">
        <f t="shared" si="331"/>
        <v>2015</v>
      </c>
      <c r="V3937">
        <f t="shared" si="332"/>
        <v>8</v>
      </c>
    </row>
    <row r="3938" spans="1:22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33"/>
        <v>0</v>
      </c>
      <c r="P3938" t="str">
        <f t="shared" si="334"/>
        <v>no backers</v>
      </c>
      <c r="Q3938" s="12" t="s">
        <v>8315</v>
      </c>
      <c r="R3938" t="s">
        <v>8316</v>
      </c>
      <c r="S3938" s="10">
        <f t="shared" si="335"/>
        <v>42675.262962962966</v>
      </c>
      <c r="T3938" s="9">
        <f t="shared" si="336"/>
        <v>42705.304629629631</v>
      </c>
      <c r="U3938">
        <f t="shared" si="331"/>
        <v>2016</v>
      </c>
      <c r="V3938">
        <f t="shared" si="332"/>
        <v>11</v>
      </c>
    </row>
    <row r="3939" spans="1:22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33"/>
        <v>86</v>
      </c>
      <c r="P3939">
        <f t="shared" si="334"/>
        <v>248.5</v>
      </c>
      <c r="Q3939" s="12" t="s">
        <v>8315</v>
      </c>
      <c r="R3939" t="s">
        <v>8316</v>
      </c>
      <c r="S3939" s="10">
        <f t="shared" si="335"/>
        <v>42534.631481481483</v>
      </c>
      <c r="T3939" s="9">
        <f t="shared" si="336"/>
        <v>42562.631481481483</v>
      </c>
      <c r="U3939">
        <f t="shared" si="331"/>
        <v>2016</v>
      </c>
      <c r="V3939">
        <f t="shared" si="332"/>
        <v>6</v>
      </c>
    </row>
    <row r="3940" spans="1:22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33"/>
        <v>12</v>
      </c>
      <c r="P3940">
        <f t="shared" si="334"/>
        <v>79.400000000000006</v>
      </c>
      <c r="Q3940" s="12" t="s">
        <v>8315</v>
      </c>
      <c r="R3940" t="s">
        <v>8316</v>
      </c>
      <c r="S3940" s="10">
        <f t="shared" si="335"/>
        <v>42151.905717592599</v>
      </c>
      <c r="T3940" s="9">
        <f t="shared" si="336"/>
        <v>42182.905717592599</v>
      </c>
      <c r="U3940">
        <f t="shared" si="331"/>
        <v>2015</v>
      </c>
      <c r="V3940">
        <f t="shared" si="332"/>
        <v>5</v>
      </c>
    </row>
    <row r="3941" spans="1:22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33"/>
        <v>0</v>
      </c>
      <c r="P3941">
        <f t="shared" si="334"/>
        <v>5</v>
      </c>
      <c r="Q3941" s="12" t="s">
        <v>8315</v>
      </c>
      <c r="R3941" t="s">
        <v>8316</v>
      </c>
      <c r="S3941" s="10">
        <f t="shared" si="335"/>
        <v>41915.400219907409</v>
      </c>
      <c r="T3941" s="9">
        <f t="shared" si="336"/>
        <v>41919.1875</v>
      </c>
      <c r="U3941">
        <f t="shared" si="331"/>
        <v>2014</v>
      </c>
      <c r="V3941">
        <f t="shared" si="332"/>
        <v>10</v>
      </c>
    </row>
    <row r="3942" spans="1:22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33"/>
        <v>0</v>
      </c>
      <c r="P3942">
        <f t="shared" si="334"/>
        <v>5.5</v>
      </c>
      <c r="Q3942" s="12" t="s">
        <v>8315</v>
      </c>
      <c r="R3942" t="s">
        <v>8316</v>
      </c>
      <c r="S3942" s="10">
        <f t="shared" si="335"/>
        <v>41961.492488425924</v>
      </c>
      <c r="T3942" s="9">
        <f t="shared" si="336"/>
        <v>42006.492488425924</v>
      </c>
      <c r="U3942">
        <f t="shared" si="331"/>
        <v>2014</v>
      </c>
      <c r="V3942">
        <f t="shared" si="332"/>
        <v>11</v>
      </c>
    </row>
    <row r="3943" spans="1:22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33"/>
        <v>1</v>
      </c>
      <c r="P3943">
        <f t="shared" si="334"/>
        <v>25</v>
      </c>
      <c r="Q3943" s="12" t="s">
        <v>8315</v>
      </c>
      <c r="R3943" t="s">
        <v>8316</v>
      </c>
      <c r="S3943" s="10">
        <f t="shared" si="335"/>
        <v>41940.587233796294</v>
      </c>
      <c r="T3943" s="9">
        <f t="shared" si="336"/>
        <v>41968.041666666672</v>
      </c>
      <c r="U3943">
        <f t="shared" si="331"/>
        <v>2014</v>
      </c>
      <c r="V3943">
        <f t="shared" si="332"/>
        <v>10</v>
      </c>
    </row>
    <row r="3944" spans="1:22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33"/>
        <v>0</v>
      </c>
      <c r="P3944" t="str">
        <f t="shared" si="334"/>
        <v>no backers</v>
      </c>
      <c r="Q3944" s="12" t="s">
        <v>8315</v>
      </c>
      <c r="R3944" t="s">
        <v>8316</v>
      </c>
      <c r="S3944" s="10">
        <f t="shared" si="335"/>
        <v>42111.904097222221</v>
      </c>
      <c r="T3944" s="9">
        <f t="shared" si="336"/>
        <v>42171.904097222221</v>
      </c>
      <c r="U3944">
        <f t="shared" si="331"/>
        <v>2015</v>
      </c>
      <c r="V3944">
        <f t="shared" si="332"/>
        <v>4</v>
      </c>
    </row>
    <row r="3945" spans="1:22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33"/>
        <v>36</v>
      </c>
      <c r="P3945">
        <f t="shared" si="334"/>
        <v>137.07689999999999</v>
      </c>
      <c r="Q3945" s="12" t="s">
        <v>8315</v>
      </c>
      <c r="R3945" t="s">
        <v>8316</v>
      </c>
      <c r="S3945" s="10">
        <f t="shared" si="335"/>
        <v>42279.778564814813</v>
      </c>
      <c r="T3945" s="9">
        <f t="shared" si="336"/>
        <v>42310.701388888891</v>
      </c>
      <c r="U3945">
        <f t="shared" si="331"/>
        <v>2015</v>
      </c>
      <c r="V3945">
        <f t="shared" si="332"/>
        <v>10</v>
      </c>
    </row>
    <row r="3946" spans="1:22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33"/>
        <v>0</v>
      </c>
      <c r="P3946" t="str">
        <f t="shared" si="334"/>
        <v>no backers</v>
      </c>
      <c r="Q3946" s="12" t="s">
        <v>8315</v>
      </c>
      <c r="R3946" t="s">
        <v>8316</v>
      </c>
      <c r="S3946" s="10">
        <f t="shared" si="335"/>
        <v>42213.662905092591</v>
      </c>
      <c r="T3946" s="9">
        <f t="shared" si="336"/>
        <v>42243.662905092591</v>
      </c>
      <c r="U3946">
        <f t="shared" si="331"/>
        <v>2015</v>
      </c>
      <c r="V3946">
        <f t="shared" si="332"/>
        <v>7</v>
      </c>
    </row>
    <row r="3947" spans="1:22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33"/>
        <v>0</v>
      </c>
      <c r="P3947">
        <f t="shared" si="334"/>
        <v>5</v>
      </c>
      <c r="Q3947" s="12" t="s">
        <v>8315</v>
      </c>
      <c r="R3947" t="s">
        <v>8316</v>
      </c>
      <c r="S3947" s="10">
        <f t="shared" si="335"/>
        <v>42109.801712962959</v>
      </c>
      <c r="T3947" s="9">
        <f t="shared" si="336"/>
        <v>42139.801712962959</v>
      </c>
      <c r="U3947">
        <f t="shared" si="331"/>
        <v>2015</v>
      </c>
      <c r="V3947">
        <f t="shared" si="332"/>
        <v>4</v>
      </c>
    </row>
    <row r="3948" spans="1:22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33"/>
        <v>3</v>
      </c>
      <c r="P3948">
        <f t="shared" si="334"/>
        <v>39</v>
      </c>
      <c r="Q3948" s="12" t="s">
        <v>8315</v>
      </c>
      <c r="R3948" t="s">
        <v>8316</v>
      </c>
      <c r="S3948" s="10">
        <f t="shared" si="335"/>
        <v>42031.833587962959</v>
      </c>
      <c r="T3948" s="9">
        <f t="shared" si="336"/>
        <v>42063.333333333328</v>
      </c>
      <c r="U3948">
        <f t="shared" si="331"/>
        <v>2015</v>
      </c>
      <c r="V3948">
        <f t="shared" si="332"/>
        <v>1</v>
      </c>
    </row>
    <row r="3949" spans="1:22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33"/>
        <v>3</v>
      </c>
      <c r="P3949">
        <f t="shared" si="334"/>
        <v>50.5</v>
      </c>
      <c r="Q3949" s="12" t="s">
        <v>8315</v>
      </c>
      <c r="R3949" t="s">
        <v>8316</v>
      </c>
      <c r="S3949" s="10">
        <f t="shared" si="335"/>
        <v>42615.142870370371</v>
      </c>
      <c r="T3949" s="9">
        <f t="shared" si="336"/>
        <v>42645.142870370371</v>
      </c>
      <c r="U3949">
        <f t="shared" ref="U3949:U4012" si="337">YEAR(S3949)</f>
        <v>2016</v>
      </c>
      <c r="V3949">
        <f t="shared" si="332"/>
        <v>9</v>
      </c>
    </row>
    <row r="3950" spans="1:22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33"/>
        <v>0</v>
      </c>
      <c r="P3950" t="str">
        <f t="shared" si="334"/>
        <v>no backers</v>
      </c>
      <c r="Q3950" s="12" t="s">
        <v>8315</v>
      </c>
      <c r="R3950" t="s">
        <v>8316</v>
      </c>
      <c r="S3950" s="10">
        <f t="shared" si="335"/>
        <v>41829.325497685182</v>
      </c>
      <c r="T3950" s="9">
        <f t="shared" si="336"/>
        <v>41889.325497685182</v>
      </c>
      <c r="U3950">
        <f t="shared" si="337"/>
        <v>2014</v>
      </c>
      <c r="V3950">
        <f t="shared" si="332"/>
        <v>7</v>
      </c>
    </row>
    <row r="3951" spans="1:22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33"/>
        <v>16</v>
      </c>
      <c r="P3951">
        <f t="shared" si="334"/>
        <v>49.281300000000002</v>
      </c>
      <c r="Q3951" s="12" t="s">
        <v>8315</v>
      </c>
      <c r="R3951" t="s">
        <v>8316</v>
      </c>
      <c r="S3951" s="10">
        <f t="shared" si="335"/>
        <v>42016.120613425926</v>
      </c>
      <c r="T3951" s="9">
        <f t="shared" si="336"/>
        <v>42046.120613425926</v>
      </c>
      <c r="U3951">
        <f t="shared" si="337"/>
        <v>2015</v>
      </c>
      <c r="V3951">
        <f t="shared" si="332"/>
        <v>1</v>
      </c>
    </row>
    <row r="3952" spans="1:22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33"/>
        <v>1</v>
      </c>
      <c r="P3952">
        <f t="shared" si="334"/>
        <v>25</v>
      </c>
      <c r="Q3952" s="12" t="s">
        <v>8315</v>
      </c>
      <c r="R3952" t="s">
        <v>8316</v>
      </c>
      <c r="S3952" s="10">
        <f t="shared" si="335"/>
        <v>42439.702314814815</v>
      </c>
      <c r="T3952" s="9">
        <f t="shared" si="336"/>
        <v>42468.774305555555</v>
      </c>
      <c r="U3952">
        <f t="shared" si="337"/>
        <v>2016</v>
      </c>
      <c r="V3952">
        <f t="shared" si="332"/>
        <v>3</v>
      </c>
    </row>
    <row r="3953" spans="1:22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33"/>
        <v>0</v>
      </c>
      <c r="P3953">
        <f t="shared" si="334"/>
        <v>1</v>
      </c>
      <c r="Q3953" s="12" t="s">
        <v>8315</v>
      </c>
      <c r="R3953" t="s">
        <v>8316</v>
      </c>
      <c r="S3953" s="10">
        <f t="shared" si="335"/>
        <v>42433.825717592597</v>
      </c>
      <c r="T3953" s="9">
        <f t="shared" si="336"/>
        <v>42493.784050925926</v>
      </c>
      <c r="U3953">
        <f t="shared" si="337"/>
        <v>2016</v>
      </c>
      <c r="V3953">
        <f t="shared" si="332"/>
        <v>3</v>
      </c>
    </row>
    <row r="3954" spans="1:22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33"/>
        <v>0</v>
      </c>
      <c r="P3954">
        <f t="shared" si="334"/>
        <v>25</v>
      </c>
      <c r="Q3954" s="12" t="s">
        <v>8315</v>
      </c>
      <c r="R3954" t="s">
        <v>8316</v>
      </c>
      <c r="S3954" s="10">
        <f t="shared" si="335"/>
        <v>42243.790393518517</v>
      </c>
      <c r="T3954" s="9">
        <f t="shared" si="336"/>
        <v>42303.790393518517</v>
      </c>
      <c r="U3954">
        <f t="shared" si="337"/>
        <v>2015</v>
      </c>
      <c r="V3954">
        <f t="shared" ref="V3954:V4017" si="338">MONTH(S3954)</f>
        <v>8</v>
      </c>
    </row>
    <row r="3955" spans="1:22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33"/>
        <v>0</v>
      </c>
      <c r="P3955" t="str">
        <f t="shared" si="334"/>
        <v>no backers</v>
      </c>
      <c r="Q3955" s="12" t="s">
        <v>8315</v>
      </c>
      <c r="R3955" t="s">
        <v>8316</v>
      </c>
      <c r="S3955" s="10">
        <f t="shared" si="335"/>
        <v>42550.048449074078</v>
      </c>
      <c r="T3955" s="9">
        <f t="shared" si="336"/>
        <v>42580.978472222225</v>
      </c>
      <c r="U3955">
        <f t="shared" si="337"/>
        <v>2016</v>
      </c>
      <c r="V3955">
        <f t="shared" si="338"/>
        <v>6</v>
      </c>
    </row>
    <row r="3956" spans="1:22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33"/>
        <v>0</v>
      </c>
      <c r="P3956" t="str">
        <f t="shared" si="334"/>
        <v>no backers</v>
      </c>
      <c r="Q3956" s="12" t="s">
        <v>8315</v>
      </c>
      <c r="R3956" t="s">
        <v>8316</v>
      </c>
      <c r="S3956" s="10">
        <f t="shared" si="335"/>
        <v>41774.651203703703</v>
      </c>
      <c r="T3956" s="9">
        <f t="shared" si="336"/>
        <v>41834.651203703703</v>
      </c>
      <c r="U3956">
        <f t="shared" si="337"/>
        <v>2014</v>
      </c>
      <c r="V3956">
        <f t="shared" si="338"/>
        <v>5</v>
      </c>
    </row>
    <row r="3957" spans="1:22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33"/>
        <v>24</v>
      </c>
      <c r="P3957">
        <f t="shared" si="334"/>
        <v>53.125</v>
      </c>
      <c r="Q3957" s="12" t="s">
        <v>8315</v>
      </c>
      <c r="R3957" t="s">
        <v>8316</v>
      </c>
      <c r="S3957" s="10">
        <f t="shared" si="335"/>
        <v>42306.848854166667</v>
      </c>
      <c r="T3957" s="9">
        <f t="shared" si="336"/>
        <v>42336.890520833331</v>
      </c>
      <c r="U3957">
        <f t="shared" si="337"/>
        <v>2015</v>
      </c>
      <c r="V3957">
        <f t="shared" si="338"/>
        <v>10</v>
      </c>
    </row>
    <row r="3958" spans="1:22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33"/>
        <v>0</v>
      </c>
      <c r="P3958" t="str">
        <f t="shared" si="334"/>
        <v>no backers</v>
      </c>
      <c r="Q3958" s="12" t="s">
        <v>8315</v>
      </c>
      <c r="R3958" t="s">
        <v>8316</v>
      </c>
      <c r="S3958" s="10">
        <f t="shared" si="335"/>
        <v>42457.932025462964</v>
      </c>
      <c r="T3958" s="9">
        <f t="shared" si="336"/>
        <v>42485.013888888891</v>
      </c>
      <c r="U3958">
        <f t="shared" si="337"/>
        <v>2016</v>
      </c>
      <c r="V3958">
        <f t="shared" si="338"/>
        <v>3</v>
      </c>
    </row>
    <row r="3959" spans="1:22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33"/>
        <v>0</v>
      </c>
      <c r="P3959">
        <f t="shared" si="334"/>
        <v>7</v>
      </c>
      <c r="Q3959" s="12" t="s">
        <v>8315</v>
      </c>
      <c r="R3959" t="s">
        <v>8316</v>
      </c>
      <c r="S3959" s="10">
        <f t="shared" si="335"/>
        <v>42513.976319444439</v>
      </c>
      <c r="T3959" s="9">
        <f t="shared" si="336"/>
        <v>42559.976319444439</v>
      </c>
      <c r="U3959">
        <f t="shared" si="337"/>
        <v>2016</v>
      </c>
      <c r="V3959">
        <f t="shared" si="338"/>
        <v>5</v>
      </c>
    </row>
    <row r="3960" spans="1:22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33"/>
        <v>32</v>
      </c>
      <c r="P3960">
        <f t="shared" si="334"/>
        <v>40.0625</v>
      </c>
      <c r="Q3960" s="12" t="s">
        <v>8315</v>
      </c>
      <c r="R3960" t="s">
        <v>8316</v>
      </c>
      <c r="S3960" s="10">
        <f t="shared" si="335"/>
        <v>41816.950370370374</v>
      </c>
      <c r="T3960" s="9">
        <f t="shared" si="336"/>
        <v>41853.583333333336</v>
      </c>
      <c r="U3960">
        <f t="shared" si="337"/>
        <v>2014</v>
      </c>
      <c r="V3960">
        <f t="shared" si="338"/>
        <v>6</v>
      </c>
    </row>
    <row r="3961" spans="1:22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33"/>
        <v>24</v>
      </c>
      <c r="P3961">
        <f t="shared" si="334"/>
        <v>24.333300000000001</v>
      </c>
      <c r="Q3961" s="12" t="s">
        <v>8315</v>
      </c>
      <c r="R3961" t="s">
        <v>8316</v>
      </c>
      <c r="S3961" s="10">
        <f t="shared" si="335"/>
        <v>41880.788842592592</v>
      </c>
      <c r="T3961" s="9">
        <f t="shared" si="336"/>
        <v>41910.788842592592</v>
      </c>
      <c r="U3961">
        <f t="shared" si="337"/>
        <v>2014</v>
      </c>
      <c r="V3961">
        <f t="shared" si="338"/>
        <v>8</v>
      </c>
    </row>
    <row r="3962" spans="1:22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33"/>
        <v>2</v>
      </c>
      <c r="P3962">
        <f t="shared" si="334"/>
        <v>11.25</v>
      </c>
      <c r="Q3962" s="12" t="s">
        <v>8315</v>
      </c>
      <c r="R3962" t="s">
        <v>8316</v>
      </c>
      <c r="S3962" s="10">
        <f t="shared" si="335"/>
        <v>42342.845555555556</v>
      </c>
      <c r="T3962" s="9">
        <f t="shared" si="336"/>
        <v>42372.845555555556</v>
      </c>
      <c r="U3962">
        <f t="shared" si="337"/>
        <v>2015</v>
      </c>
      <c r="V3962">
        <f t="shared" si="338"/>
        <v>12</v>
      </c>
    </row>
    <row r="3963" spans="1:22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33"/>
        <v>0</v>
      </c>
      <c r="P3963">
        <f t="shared" si="334"/>
        <v>10.5</v>
      </c>
      <c r="Q3963" s="12" t="s">
        <v>8315</v>
      </c>
      <c r="R3963" t="s">
        <v>8316</v>
      </c>
      <c r="S3963" s="10">
        <f t="shared" si="335"/>
        <v>41745.891319444447</v>
      </c>
      <c r="T3963" s="9">
        <f t="shared" si="336"/>
        <v>41767.891319444447</v>
      </c>
      <c r="U3963">
        <f t="shared" si="337"/>
        <v>2014</v>
      </c>
      <c r="V3963">
        <f t="shared" si="338"/>
        <v>4</v>
      </c>
    </row>
    <row r="3964" spans="1:22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33"/>
        <v>3</v>
      </c>
      <c r="P3964">
        <f t="shared" si="334"/>
        <v>15</v>
      </c>
      <c r="Q3964" s="12" t="s">
        <v>8315</v>
      </c>
      <c r="R3964" t="s">
        <v>8316</v>
      </c>
      <c r="S3964" s="10">
        <f t="shared" si="335"/>
        <v>42311.621458333335</v>
      </c>
      <c r="T3964" s="9">
        <f t="shared" si="336"/>
        <v>42336.621458333335</v>
      </c>
      <c r="U3964">
        <f t="shared" si="337"/>
        <v>2015</v>
      </c>
      <c r="V3964">
        <f t="shared" si="338"/>
        <v>11</v>
      </c>
    </row>
    <row r="3965" spans="1:22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33"/>
        <v>0</v>
      </c>
      <c r="P3965" t="str">
        <f t="shared" si="334"/>
        <v>no backers</v>
      </c>
      <c r="Q3965" s="12" t="s">
        <v>8315</v>
      </c>
      <c r="R3965" t="s">
        <v>8316</v>
      </c>
      <c r="S3965" s="10">
        <f t="shared" si="335"/>
        <v>42296.154131944444</v>
      </c>
      <c r="T3965" s="9">
        <f t="shared" si="336"/>
        <v>42326.195798611108</v>
      </c>
      <c r="U3965">
        <f t="shared" si="337"/>
        <v>2015</v>
      </c>
      <c r="V3965">
        <f t="shared" si="338"/>
        <v>10</v>
      </c>
    </row>
    <row r="3966" spans="1:22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33"/>
        <v>6</v>
      </c>
      <c r="P3966">
        <f t="shared" si="334"/>
        <v>42</v>
      </c>
      <c r="Q3966" s="12" t="s">
        <v>8315</v>
      </c>
      <c r="R3966" t="s">
        <v>8316</v>
      </c>
      <c r="S3966" s="10">
        <f t="shared" si="335"/>
        <v>42053.722060185188</v>
      </c>
      <c r="T3966" s="9">
        <f t="shared" si="336"/>
        <v>42113.680393518516</v>
      </c>
      <c r="U3966">
        <f t="shared" si="337"/>
        <v>2015</v>
      </c>
      <c r="V3966">
        <f t="shared" si="338"/>
        <v>2</v>
      </c>
    </row>
    <row r="3967" spans="1:22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33"/>
        <v>14</v>
      </c>
      <c r="P3967">
        <f t="shared" si="334"/>
        <v>71.25</v>
      </c>
      <c r="Q3967" s="12" t="s">
        <v>8315</v>
      </c>
      <c r="R3967" t="s">
        <v>8316</v>
      </c>
      <c r="S3967" s="10">
        <f t="shared" si="335"/>
        <v>42414.235879629632</v>
      </c>
      <c r="T3967" s="9">
        <f t="shared" si="336"/>
        <v>42474.194212962961</v>
      </c>
      <c r="U3967">
        <f t="shared" si="337"/>
        <v>2016</v>
      </c>
      <c r="V3967">
        <f t="shared" si="338"/>
        <v>2</v>
      </c>
    </row>
    <row r="3968" spans="1:22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33"/>
        <v>1</v>
      </c>
      <c r="P3968">
        <f t="shared" si="334"/>
        <v>22.5</v>
      </c>
      <c r="Q3968" s="12" t="s">
        <v>8315</v>
      </c>
      <c r="R3968" t="s">
        <v>8316</v>
      </c>
      <c r="S3968" s="10">
        <f t="shared" si="335"/>
        <v>41801.711550925924</v>
      </c>
      <c r="T3968" s="9">
        <f t="shared" si="336"/>
        <v>41844.124305555553</v>
      </c>
      <c r="U3968">
        <f t="shared" si="337"/>
        <v>2014</v>
      </c>
      <c r="V3968">
        <f t="shared" si="338"/>
        <v>6</v>
      </c>
    </row>
    <row r="3969" spans="1:22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33"/>
        <v>24</v>
      </c>
      <c r="P3969">
        <f t="shared" si="334"/>
        <v>41</v>
      </c>
      <c r="Q3969" s="12" t="s">
        <v>8315</v>
      </c>
      <c r="R3969" t="s">
        <v>8316</v>
      </c>
      <c r="S3969" s="10">
        <f t="shared" si="335"/>
        <v>42770.290590277778</v>
      </c>
      <c r="T3969" s="9">
        <f t="shared" si="336"/>
        <v>42800.290590277778</v>
      </c>
      <c r="U3969">
        <f t="shared" si="337"/>
        <v>2017</v>
      </c>
      <c r="V3969">
        <f t="shared" si="338"/>
        <v>2</v>
      </c>
    </row>
    <row r="3970" spans="1:22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33"/>
        <v>11</v>
      </c>
      <c r="P3970">
        <f t="shared" si="334"/>
        <v>47.909100000000002</v>
      </c>
      <c r="Q3970" s="12" t="s">
        <v>8315</v>
      </c>
      <c r="R3970" t="s">
        <v>8316</v>
      </c>
      <c r="S3970" s="10">
        <f t="shared" si="335"/>
        <v>42452.815659722226</v>
      </c>
      <c r="T3970" s="9">
        <f t="shared" si="336"/>
        <v>42512.815659722226</v>
      </c>
      <c r="U3970">
        <f t="shared" si="337"/>
        <v>2016</v>
      </c>
      <c r="V3970">
        <f t="shared" si="338"/>
        <v>3</v>
      </c>
    </row>
    <row r="3971" spans="1:22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39">ROUND(E3971/D3971*100,0)</f>
        <v>7</v>
      </c>
      <c r="P3971">
        <f t="shared" ref="P3971:P4034" si="340">IFERROR(ROUND(E3971/L3971,4),"no backers")</f>
        <v>35.166699999999999</v>
      </c>
      <c r="Q3971" s="12" t="s">
        <v>8315</v>
      </c>
      <c r="R3971" t="s">
        <v>8316</v>
      </c>
      <c r="S3971" s="10">
        <f t="shared" ref="S3971:S4034" si="341">(((J3971/60)/60)/24)+DATE(1970,1,1)</f>
        <v>42601.854699074072</v>
      </c>
      <c r="T3971" s="9">
        <f t="shared" ref="T3971:T4034" si="342">(((I3971/60)/60)/24)+DATE(1970,1,1)</f>
        <v>42611.163194444445</v>
      </c>
      <c r="U3971">
        <f t="shared" si="337"/>
        <v>2016</v>
      </c>
      <c r="V3971">
        <f t="shared" si="338"/>
        <v>8</v>
      </c>
    </row>
    <row r="3972" spans="1:22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39"/>
        <v>0</v>
      </c>
      <c r="P3972">
        <f t="shared" si="340"/>
        <v>5.5</v>
      </c>
      <c r="Q3972" s="12" t="s">
        <v>8315</v>
      </c>
      <c r="R3972" t="s">
        <v>8316</v>
      </c>
      <c r="S3972" s="10">
        <f t="shared" si="341"/>
        <v>42447.863553240735</v>
      </c>
      <c r="T3972" s="9">
        <f t="shared" si="342"/>
        <v>42477.863553240735</v>
      </c>
      <c r="U3972">
        <f t="shared" si="337"/>
        <v>2016</v>
      </c>
      <c r="V3972">
        <f t="shared" si="338"/>
        <v>3</v>
      </c>
    </row>
    <row r="3973" spans="1:22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39"/>
        <v>1</v>
      </c>
      <c r="P3973">
        <f t="shared" si="340"/>
        <v>22.666699999999999</v>
      </c>
      <c r="Q3973" s="12" t="s">
        <v>8315</v>
      </c>
      <c r="R3973" t="s">
        <v>8316</v>
      </c>
      <c r="S3973" s="10">
        <f t="shared" si="341"/>
        <v>41811.536180555559</v>
      </c>
      <c r="T3973" s="9">
        <f t="shared" si="342"/>
        <v>41841.536180555559</v>
      </c>
      <c r="U3973">
        <f t="shared" si="337"/>
        <v>2014</v>
      </c>
      <c r="V3973">
        <f t="shared" si="338"/>
        <v>6</v>
      </c>
    </row>
    <row r="3974" spans="1:22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39"/>
        <v>21</v>
      </c>
      <c r="P3974">
        <f t="shared" si="340"/>
        <v>26.375</v>
      </c>
      <c r="Q3974" s="12" t="s">
        <v>8315</v>
      </c>
      <c r="R3974" t="s">
        <v>8316</v>
      </c>
      <c r="S3974" s="10">
        <f t="shared" si="341"/>
        <v>41981.067523148144</v>
      </c>
      <c r="T3974" s="9">
        <f t="shared" si="342"/>
        <v>42041.067523148144</v>
      </c>
      <c r="U3974">
        <f t="shared" si="337"/>
        <v>2014</v>
      </c>
      <c r="V3974">
        <f t="shared" si="338"/>
        <v>12</v>
      </c>
    </row>
    <row r="3975" spans="1:22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39"/>
        <v>78</v>
      </c>
      <c r="P3975">
        <f t="shared" si="340"/>
        <v>105.54049999999999</v>
      </c>
      <c r="Q3975" s="12" t="s">
        <v>8315</v>
      </c>
      <c r="R3975" t="s">
        <v>8316</v>
      </c>
      <c r="S3975" s="10">
        <f t="shared" si="341"/>
        <v>42469.68414351852</v>
      </c>
      <c r="T3975" s="9">
        <f t="shared" si="342"/>
        <v>42499.166666666672</v>
      </c>
      <c r="U3975">
        <f t="shared" si="337"/>
        <v>2016</v>
      </c>
      <c r="V3975">
        <f t="shared" si="338"/>
        <v>4</v>
      </c>
    </row>
    <row r="3976" spans="1:22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39"/>
        <v>32</v>
      </c>
      <c r="P3976">
        <f t="shared" si="340"/>
        <v>29.090900000000001</v>
      </c>
      <c r="Q3976" s="12" t="s">
        <v>8315</v>
      </c>
      <c r="R3976" t="s">
        <v>8316</v>
      </c>
      <c r="S3976" s="10">
        <f t="shared" si="341"/>
        <v>42493.546851851846</v>
      </c>
      <c r="T3976" s="9">
        <f t="shared" si="342"/>
        <v>42523.546851851846</v>
      </c>
      <c r="U3976">
        <f t="shared" si="337"/>
        <v>2016</v>
      </c>
      <c r="V3976">
        <f t="shared" si="338"/>
        <v>5</v>
      </c>
    </row>
    <row r="3977" spans="1:22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39"/>
        <v>0</v>
      </c>
      <c r="P3977" t="str">
        <f t="shared" si="340"/>
        <v>no backers</v>
      </c>
      <c r="Q3977" s="12" t="s">
        <v>8315</v>
      </c>
      <c r="R3977" t="s">
        <v>8316</v>
      </c>
      <c r="S3977" s="10">
        <f t="shared" si="341"/>
        <v>42534.866875</v>
      </c>
      <c r="T3977" s="9">
        <f t="shared" si="342"/>
        <v>42564.866875</v>
      </c>
      <c r="U3977">
        <f t="shared" si="337"/>
        <v>2016</v>
      </c>
      <c r="V3977">
        <f t="shared" si="338"/>
        <v>6</v>
      </c>
    </row>
    <row r="3978" spans="1:22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39"/>
        <v>48</v>
      </c>
      <c r="P3978">
        <f t="shared" si="340"/>
        <v>62</v>
      </c>
      <c r="Q3978" s="12" t="s">
        <v>8315</v>
      </c>
      <c r="R3978" t="s">
        <v>8316</v>
      </c>
      <c r="S3978" s="10">
        <f t="shared" si="341"/>
        <v>41830.858344907407</v>
      </c>
      <c r="T3978" s="9">
        <f t="shared" si="342"/>
        <v>41852.291666666664</v>
      </c>
      <c r="U3978">
        <f t="shared" si="337"/>
        <v>2014</v>
      </c>
      <c r="V3978">
        <f t="shared" si="338"/>
        <v>7</v>
      </c>
    </row>
    <row r="3979" spans="1:22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39"/>
        <v>1</v>
      </c>
      <c r="P3979">
        <f t="shared" si="340"/>
        <v>217.5</v>
      </c>
      <c r="Q3979" s="12" t="s">
        <v>8315</v>
      </c>
      <c r="R3979" t="s">
        <v>8316</v>
      </c>
      <c r="S3979" s="10">
        <f t="shared" si="341"/>
        <v>42543.788564814815</v>
      </c>
      <c r="T3979" s="9">
        <f t="shared" si="342"/>
        <v>42573.788564814815</v>
      </c>
      <c r="U3979">
        <f t="shared" si="337"/>
        <v>2016</v>
      </c>
      <c r="V3979">
        <f t="shared" si="338"/>
        <v>6</v>
      </c>
    </row>
    <row r="3980" spans="1:22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39"/>
        <v>11</v>
      </c>
      <c r="P3980">
        <f t="shared" si="340"/>
        <v>26.75</v>
      </c>
      <c r="Q3980" s="12" t="s">
        <v>8315</v>
      </c>
      <c r="R3980" t="s">
        <v>8316</v>
      </c>
      <c r="S3980" s="10">
        <f t="shared" si="341"/>
        <v>41975.642974537041</v>
      </c>
      <c r="T3980" s="9">
        <f t="shared" si="342"/>
        <v>42035.642974537041</v>
      </c>
      <c r="U3980">
        <f t="shared" si="337"/>
        <v>2014</v>
      </c>
      <c r="V3980">
        <f t="shared" si="338"/>
        <v>12</v>
      </c>
    </row>
    <row r="3981" spans="1:22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39"/>
        <v>2</v>
      </c>
      <c r="P3981">
        <f t="shared" si="340"/>
        <v>18.333300000000001</v>
      </c>
      <c r="Q3981" s="12" t="s">
        <v>8315</v>
      </c>
      <c r="R3981" t="s">
        <v>8316</v>
      </c>
      <c r="S3981" s="10">
        <f t="shared" si="341"/>
        <v>42069.903437500005</v>
      </c>
      <c r="T3981" s="9">
        <f t="shared" si="342"/>
        <v>42092.833333333328</v>
      </c>
      <c r="U3981">
        <f t="shared" si="337"/>
        <v>2015</v>
      </c>
      <c r="V3981">
        <f t="shared" si="338"/>
        <v>3</v>
      </c>
    </row>
    <row r="3982" spans="1:22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39"/>
        <v>18</v>
      </c>
      <c r="P3982">
        <f t="shared" si="340"/>
        <v>64.285700000000006</v>
      </c>
      <c r="Q3982" s="12" t="s">
        <v>8315</v>
      </c>
      <c r="R3982" t="s">
        <v>8316</v>
      </c>
      <c r="S3982" s="10">
        <f t="shared" si="341"/>
        <v>41795.598923611113</v>
      </c>
      <c r="T3982" s="9">
        <f t="shared" si="342"/>
        <v>41825.598923611113</v>
      </c>
      <c r="U3982">
        <f t="shared" si="337"/>
        <v>2014</v>
      </c>
      <c r="V3982">
        <f t="shared" si="338"/>
        <v>6</v>
      </c>
    </row>
    <row r="3983" spans="1:22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39"/>
        <v>4</v>
      </c>
      <c r="P3983">
        <f t="shared" si="340"/>
        <v>175</v>
      </c>
      <c r="Q3983" s="12" t="s">
        <v>8315</v>
      </c>
      <c r="R3983" t="s">
        <v>8316</v>
      </c>
      <c r="S3983" s="10">
        <f t="shared" si="341"/>
        <v>42508.179965277777</v>
      </c>
      <c r="T3983" s="9">
        <f t="shared" si="342"/>
        <v>42568.179965277777</v>
      </c>
      <c r="U3983">
        <f t="shared" si="337"/>
        <v>2016</v>
      </c>
      <c r="V3983">
        <f t="shared" si="338"/>
        <v>5</v>
      </c>
    </row>
    <row r="3984" spans="1:22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39"/>
        <v>20</v>
      </c>
      <c r="P3984">
        <f t="shared" si="340"/>
        <v>34</v>
      </c>
      <c r="Q3984" s="12" t="s">
        <v>8315</v>
      </c>
      <c r="R3984" t="s">
        <v>8316</v>
      </c>
      <c r="S3984" s="10">
        <f t="shared" si="341"/>
        <v>42132.809953703705</v>
      </c>
      <c r="T3984" s="9">
        <f t="shared" si="342"/>
        <v>42192.809953703705</v>
      </c>
      <c r="U3984">
        <f t="shared" si="337"/>
        <v>2015</v>
      </c>
      <c r="V3984">
        <f t="shared" si="338"/>
        <v>5</v>
      </c>
    </row>
    <row r="3985" spans="1:22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39"/>
        <v>35</v>
      </c>
      <c r="P3985">
        <f t="shared" si="340"/>
        <v>84.282600000000002</v>
      </c>
      <c r="Q3985" s="12" t="s">
        <v>8315</v>
      </c>
      <c r="R3985" t="s">
        <v>8316</v>
      </c>
      <c r="S3985" s="10">
        <f t="shared" si="341"/>
        <v>41747.86986111111</v>
      </c>
      <c r="T3985" s="9">
        <f t="shared" si="342"/>
        <v>41779.290972222225</v>
      </c>
      <c r="U3985">
        <f t="shared" si="337"/>
        <v>2014</v>
      </c>
      <c r="V3985">
        <f t="shared" si="338"/>
        <v>4</v>
      </c>
    </row>
    <row r="3986" spans="1:22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39"/>
        <v>6</v>
      </c>
      <c r="P3986">
        <f t="shared" si="340"/>
        <v>9.5</v>
      </c>
      <c r="Q3986" s="12" t="s">
        <v>8315</v>
      </c>
      <c r="R3986" t="s">
        <v>8316</v>
      </c>
      <c r="S3986" s="10">
        <f t="shared" si="341"/>
        <v>41920.963472222218</v>
      </c>
      <c r="T3986" s="9">
        <f t="shared" si="342"/>
        <v>41951</v>
      </c>
      <c r="U3986">
        <f t="shared" si="337"/>
        <v>2014</v>
      </c>
      <c r="V3986">
        <f t="shared" si="338"/>
        <v>10</v>
      </c>
    </row>
    <row r="3987" spans="1:22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39"/>
        <v>32</v>
      </c>
      <c r="P3987">
        <f t="shared" si="340"/>
        <v>33.736800000000002</v>
      </c>
      <c r="Q3987" s="12" t="s">
        <v>8315</v>
      </c>
      <c r="R3987" t="s">
        <v>8316</v>
      </c>
      <c r="S3987" s="10">
        <f t="shared" si="341"/>
        <v>42399.707407407404</v>
      </c>
      <c r="T3987" s="9">
        <f t="shared" si="342"/>
        <v>42420.878472222219</v>
      </c>
      <c r="U3987">
        <f t="shared" si="337"/>
        <v>2016</v>
      </c>
      <c r="V3987">
        <f t="shared" si="338"/>
        <v>1</v>
      </c>
    </row>
    <row r="3988" spans="1:22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39"/>
        <v>10</v>
      </c>
      <c r="P3988">
        <f t="shared" si="340"/>
        <v>37.538499999999999</v>
      </c>
      <c r="Q3988" s="12" t="s">
        <v>8315</v>
      </c>
      <c r="R3988" t="s">
        <v>8316</v>
      </c>
      <c r="S3988" s="10">
        <f t="shared" si="341"/>
        <v>42467.548541666663</v>
      </c>
      <c r="T3988" s="9">
        <f t="shared" si="342"/>
        <v>42496.544444444444</v>
      </c>
      <c r="U3988">
        <f t="shared" si="337"/>
        <v>2016</v>
      </c>
      <c r="V3988">
        <f t="shared" si="338"/>
        <v>4</v>
      </c>
    </row>
    <row r="3989" spans="1:22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39"/>
        <v>38</v>
      </c>
      <c r="P3989">
        <f t="shared" si="340"/>
        <v>11.615399999999999</v>
      </c>
      <c r="Q3989" s="12" t="s">
        <v>8315</v>
      </c>
      <c r="R3989" t="s">
        <v>8316</v>
      </c>
      <c r="S3989" s="10">
        <f t="shared" si="341"/>
        <v>41765.92465277778</v>
      </c>
      <c r="T3989" s="9">
        <f t="shared" si="342"/>
        <v>41775.92465277778</v>
      </c>
      <c r="U3989">
        <f t="shared" si="337"/>
        <v>2014</v>
      </c>
      <c r="V3989">
        <f t="shared" si="338"/>
        <v>5</v>
      </c>
    </row>
    <row r="3990" spans="1:22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39"/>
        <v>2</v>
      </c>
      <c r="P3990">
        <f t="shared" si="340"/>
        <v>8</v>
      </c>
      <c r="Q3990" s="12" t="s">
        <v>8315</v>
      </c>
      <c r="R3990" t="s">
        <v>8316</v>
      </c>
      <c r="S3990" s="10">
        <f t="shared" si="341"/>
        <v>42230.08116898148</v>
      </c>
      <c r="T3990" s="9">
        <f t="shared" si="342"/>
        <v>42245.08116898148</v>
      </c>
      <c r="U3990">
        <f t="shared" si="337"/>
        <v>2015</v>
      </c>
      <c r="V3990">
        <f t="shared" si="338"/>
        <v>8</v>
      </c>
    </row>
    <row r="3991" spans="1:22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39"/>
        <v>0</v>
      </c>
      <c r="P3991" t="str">
        <f t="shared" si="340"/>
        <v>no backers</v>
      </c>
      <c r="Q3991" s="12" t="s">
        <v>8315</v>
      </c>
      <c r="R3991" t="s">
        <v>8316</v>
      </c>
      <c r="S3991" s="10">
        <f t="shared" si="341"/>
        <v>42286.749780092592</v>
      </c>
      <c r="T3991" s="9">
        <f t="shared" si="342"/>
        <v>42316.791446759264</v>
      </c>
      <c r="U3991">
        <f t="shared" si="337"/>
        <v>2015</v>
      </c>
      <c r="V3991">
        <f t="shared" si="338"/>
        <v>10</v>
      </c>
    </row>
    <row r="3992" spans="1:22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39"/>
        <v>4</v>
      </c>
      <c r="P3992">
        <f t="shared" si="340"/>
        <v>23</v>
      </c>
      <c r="Q3992" s="12" t="s">
        <v>8315</v>
      </c>
      <c r="R3992" t="s">
        <v>8316</v>
      </c>
      <c r="S3992" s="10">
        <f t="shared" si="341"/>
        <v>42401.672372685185</v>
      </c>
      <c r="T3992" s="9">
        <f t="shared" si="342"/>
        <v>42431.672372685185</v>
      </c>
      <c r="U3992">
        <f t="shared" si="337"/>
        <v>2016</v>
      </c>
      <c r="V3992">
        <f t="shared" si="338"/>
        <v>2</v>
      </c>
    </row>
    <row r="3993" spans="1:22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39"/>
        <v>20</v>
      </c>
      <c r="P3993">
        <f t="shared" si="340"/>
        <v>100</v>
      </c>
      <c r="Q3993" s="12" t="s">
        <v>8315</v>
      </c>
      <c r="R3993" t="s">
        <v>8316</v>
      </c>
      <c r="S3993" s="10">
        <f t="shared" si="341"/>
        <v>42125.644467592589</v>
      </c>
      <c r="T3993" s="9">
        <f t="shared" si="342"/>
        <v>42155.644467592589</v>
      </c>
      <c r="U3993">
        <f t="shared" si="337"/>
        <v>2015</v>
      </c>
      <c r="V3993">
        <f t="shared" si="338"/>
        <v>5</v>
      </c>
    </row>
    <row r="3994" spans="1:22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39"/>
        <v>5</v>
      </c>
      <c r="P3994">
        <f t="shared" si="340"/>
        <v>60.1111</v>
      </c>
      <c r="Q3994" s="12" t="s">
        <v>8315</v>
      </c>
      <c r="R3994" t="s">
        <v>8316</v>
      </c>
      <c r="S3994" s="10">
        <f t="shared" si="341"/>
        <v>42289.94049768518</v>
      </c>
      <c r="T3994" s="9">
        <f t="shared" si="342"/>
        <v>42349.982164351852</v>
      </c>
      <c r="U3994">
        <f t="shared" si="337"/>
        <v>2015</v>
      </c>
      <c r="V3994">
        <f t="shared" si="338"/>
        <v>10</v>
      </c>
    </row>
    <row r="3995" spans="1:22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39"/>
        <v>0</v>
      </c>
      <c r="P3995">
        <f t="shared" si="340"/>
        <v>3</v>
      </c>
      <c r="Q3995" s="12" t="s">
        <v>8315</v>
      </c>
      <c r="R3995" t="s">
        <v>8316</v>
      </c>
      <c r="S3995" s="10">
        <f t="shared" si="341"/>
        <v>42107.864722222221</v>
      </c>
      <c r="T3995" s="9">
        <f t="shared" si="342"/>
        <v>42137.864722222221</v>
      </c>
      <c r="U3995">
        <f t="shared" si="337"/>
        <v>2015</v>
      </c>
      <c r="V3995">
        <f t="shared" si="338"/>
        <v>4</v>
      </c>
    </row>
    <row r="3996" spans="1:22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39"/>
        <v>0</v>
      </c>
      <c r="P3996">
        <f t="shared" si="340"/>
        <v>5</v>
      </c>
      <c r="Q3996" s="12" t="s">
        <v>8315</v>
      </c>
      <c r="R3996" t="s">
        <v>8316</v>
      </c>
      <c r="S3996" s="10">
        <f t="shared" si="341"/>
        <v>41809.389930555553</v>
      </c>
      <c r="T3996" s="9">
        <f t="shared" si="342"/>
        <v>41839.389930555553</v>
      </c>
      <c r="U3996">
        <f t="shared" si="337"/>
        <v>2014</v>
      </c>
      <c r="V3996">
        <f t="shared" si="338"/>
        <v>6</v>
      </c>
    </row>
    <row r="3997" spans="1:22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39"/>
        <v>35</v>
      </c>
      <c r="P3997">
        <f t="shared" si="340"/>
        <v>17.5</v>
      </c>
      <c r="Q3997" s="12" t="s">
        <v>8315</v>
      </c>
      <c r="R3997" t="s">
        <v>8316</v>
      </c>
      <c r="S3997" s="10">
        <f t="shared" si="341"/>
        <v>42019.683761574073</v>
      </c>
      <c r="T3997" s="9">
        <f t="shared" si="342"/>
        <v>42049.477083333331</v>
      </c>
      <c r="U3997">
        <f t="shared" si="337"/>
        <v>2015</v>
      </c>
      <c r="V3997">
        <f t="shared" si="338"/>
        <v>1</v>
      </c>
    </row>
    <row r="3998" spans="1:22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39"/>
        <v>17</v>
      </c>
      <c r="P3998">
        <f t="shared" si="340"/>
        <v>29.235299999999999</v>
      </c>
      <c r="Q3998" s="12" t="s">
        <v>8315</v>
      </c>
      <c r="R3998" t="s">
        <v>8316</v>
      </c>
      <c r="S3998" s="10">
        <f t="shared" si="341"/>
        <v>41950.26694444444</v>
      </c>
      <c r="T3998" s="9">
        <f t="shared" si="342"/>
        <v>41963.669444444444</v>
      </c>
      <c r="U3998">
        <f t="shared" si="337"/>
        <v>2014</v>
      </c>
      <c r="V3998">
        <f t="shared" si="338"/>
        <v>11</v>
      </c>
    </row>
    <row r="3999" spans="1:22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39"/>
        <v>0</v>
      </c>
      <c r="P3999" t="str">
        <f t="shared" si="340"/>
        <v>no backers</v>
      </c>
      <c r="Q3999" s="12" t="s">
        <v>8315</v>
      </c>
      <c r="R3999" t="s">
        <v>8316</v>
      </c>
      <c r="S3999" s="10">
        <f t="shared" si="341"/>
        <v>42069.391446759255</v>
      </c>
      <c r="T3999" s="9">
        <f t="shared" si="342"/>
        <v>42099.349780092598</v>
      </c>
      <c r="U3999">
        <f t="shared" si="337"/>
        <v>2015</v>
      </c>
      <c r="V3999">
        <f t="shared" si="338"/>
        <v>3</v>
      </c>
    </row>
    <row r="4000" spans="1:22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39"/>
        <v>57</v>
      </c>
      <c r="P4000">
        <f t="shared" si="340"/>
        <v>59.583300000000001</v>
      </c>
      <c r="Q4000" s="12" t="s">
        <v>8315</v>
      </c>
      <c r="R4000" t="s">
        <v>8316</v>
      </c>
      <c r="S4000" s="10">
        <f t="shared" si="341"/>
        <v>42061.963263888887</v>
      </c>
      <c r="T4000" s="9">
        <f t="shared" si="342"/>
        <v>42091.921597222223</v>
      </c>
      <c r="U4000">
        <f t="shared" si="337"/>
        <v>2015</v>
      </c>
      <c r="V4000">
        <f t="shared" si="338"/>
        <v>2</v>
      </c>
    </row>
    <row r="4001" spans="1:22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39"/>
        <v>17</v>
      </c>
      <c r="P4001">
        <f t="shared" si="340"/>
        <v>82.571399999999997</v>
      </c>
      <c r="Q4001" s="12" t="s">
        <v>8315</v>
      </c>
      <c r="R4001" t="s">
        <v>8316</v>
      </c>
      <c r="S4001" s="10">
        <f t="shared" si="341"/>
        <v>41842.828680555554</v>
      </c>
      <c r="T4001" s="9">
        <f t="shared" si="342"/>
        <v>41882.827650462961</v>
      </c>
      <c r="U4001">
        <f t="shared" si="337"/>
        <v>2014</v>
      </c>
      <c r="V4001">
        <f t="shared" si="338"/>
        <v>7</v>
      </c>
    </row>
    <row r="4002" spans="1:22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39"/>
        <v>0</v>
      </c>
      <c r="P4002">
        <f t="shared" si="340"/>
        <v>10</v>
      </c>
      <c r="Q4002" s="12" t="s">
        <v>8315</v>
      </c>
      <c r="R4002" t="s">
        <v>8316</v>
      </c>
      <c r="S4002" s="10">
        <f t="shared" si="341"/>
        <v>42437.64534722222</v>
      </c>
      <c r="T4002" s="9">
        <f t="shared" si="342"/>
        <v>42497.603680555556</v>
      </c>
      <c r="U4002">
        <f t="shared" si="337"/>
        <v>2016</v>
      </c>
      <c r="V4002">
        <f t="shared" si="338"/>
        <v>3</v>
      </c>
    </row>
    <row r="4003" spans="1:22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39"/>
        <v>38</v>
      </c>
      <c r="P4003">
        <f t="shared" si="340"/>
        <v>32.357100000000003</v>
      </c>
      <c r="Q4003" s="12" t="s">
        <v>8315</v>
      </c>
      <c r="R4003" t="s">
        <v>8316</v>
      </c>
      <c r="S4003" s="10">
        <f t="shared" si="341"/>
        <v>42775.964212962965</v>
      </c>
      <c r="T4003" s="9">
        <f t="shared" si="342"/>
        <v>42795.791666666672</v>
      </c>
      <c r="U4003">
        <f t="shared" si="337"/>
        <v>2017</v>
      </c>
      <c r="V4003">
        <f t="shared" si="338"/>
        <v>2</v>
      </c>
    </row>
    <row r="4004" spans="1:22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39"/>
        <v>2</v>
      </c>
      <c r="P4004">
        <f t="shared" si="340"/>
        <v>5.75</v>
      </c>
      <c r="Q4004" s="12" t="s">
        <v>8315</v>
      </c>
      <c r="R4004" t="s">
        <v>8316</v>
      </c>
      <c r="S4004" s="10">
        <f t="shared" si="341"/>
        <v>41879.043530092589</v>
      </c>
      <c r="T4004" s="9">
        <f t="shared" si="342"/>
        <v>41909.043530092589</v>
      </c>
      <c r="U4004">
        <f t="shared" si="337"/>
        <v>2014</v>
      </c>
      <c r="V4004">
        <f t="shared" si="338"/>
        <v>8</v>
      </c>
    </row>
    <row r="4005" spans="1:22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39"/>
        <v>10</v>
      </c>
      <c r="P4005">
        <f t="shared" si="340"/>
        <v>100.5</v>
      </c>
      <c r="Q4005" s="12" t="s">
        <v>8315</v>
      </c>
      <c r="R4005" t="s">
        <v>8316</v>
      </c>
      <c r="S4005" s="10">
        <f t="shared" si="341"/>
        <v>42020.587349537032</v>
      </c>
      <c r="T4005" s="9">
        <f t="shared" si="342"/>
        <v>42050.587349537032</v>
      </c>
      <c r="U4005">
        <f t="shared" si="337"/>
        <v>2015</v>
      </c>
      <c r="V4005">
        <f t="shared" si="338"/>
        <v>1</v>
      </c>
    </row>
    <row r="4006" spans="1:22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39"/>
        <v>0</v>
      </c>
      <c r="P4006">
        <f t="shared" si="340"/>
        <v>1</v>
      </c>
      <c r="Q4006" s="12" t="s">
        <v>8315</v>
      </c>
      <c r="R4006" t="s">
        <v>8316</v>
      </c>
      <c r="S4006" s="10">
        <f t="shared" si="341"/>
        <v>41890.16269675926</v>
      </c>
      <c r="T4006" s="9">
        <f t="shared" si="342"/>
        <v>41920.16269675926</v>
      </c>
      <c r="U4006">
        <f t="shared" si="337"/>
        <v>2014</v>
      </c>
      <c r="V4006">
        <f t="shared" si="338"/>
        <v>9</v>
      </c>
    </row>
    <row r="4007" spans="1:22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39"/>
        <v>1</v>
      </c>
      <c r="P4007">
        <f t="shared" si="340"/>
        <v>20</v>
      </c>
      <c r="Q4007" s="12" t="s">
        <v>8315</v>
      </c>
      <c r="R4007" t="s">
        <v>8316</v>
      </c>
      <c r="S4007" s="10">
        <f t="shared" si="341"/>
        <v>41872.807696759257</v>
      </c>
      <c r="T4007" s="9">
        <f t="shared" si="342"/>
        <v>41932.807696759257</v>
      </c>
      <c r="U4007">
        <f t="shared" si="337"/>
        <v>2014</v>
      </c>
      <c r="V4007">
        <f t="shared" si="338"/>
        <v>8</v>
      </c>
    </row>
    <row r="4008" spans="1:22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39"/>
        <v>0</v>
      </c>
      <c r="P4008">
        <f t="shared" si="340"/>
        <v>2</v>
      </c>
      <c r="Q4008" s="12" t="s">
        <v>8315</v>
      </c>
      <c r="R4008" t="s">
        <v>8316</v>
      </c>
      <c r="S4008" s="10">
        <f t="shared" si="341"/>
        <v>42391.772997685184</v>
      </c>
      <c r="T4008" s="9">
        <f t="shared" si="342"/>
        <v>42416.772997685184</v>
      </c>
      <c r="U4008">
        <f t="shared" si="337"/>
        <v>2016</v>
      </c>
      <c r="V4008">
        <f t="shared" si="338"/>
        <v>1</v>
      </c>
    </row>
    <row r="4009" spans="1:22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39"/>
        <v>0</v>
      </c>
      <c r="P4009">
        <f t="shared" si="340"/>
        <v>5</v>
      </c>
      <c r="Q4009" s="12" t="s">
        <v>8315</v>
      </c>
      <c r="R4009" t="s">
        <v>8316</v>
      </c>
      <c r="S4009" s="10">
        <f t="shared" si="341"/>
        <v>41848.772928240738</v>
      </c>
      <c r="T4009" s="9">
        <f t="shared" si="342"/>
        <v>41877.686111111114</v>
      </c>
      <c r="U4009">
        <f t="shared" si="337"/>
        <v>2014</v>
      </c>
      <c r="V4009">
        <f t="shared" si="338"/>
        <v>7</v>
      </c>
    </row>
    <row r="4010" spans="1:22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39"/>
        <v>6</v>
      </c>
      <c r="P4010">
        <f t="shared" si="340"/>
        <v>15</v>
      </c>
      <c r="Q4010" s="12" t="s">
        <v>8315</v>
      </c>
      <c r="R4010" t="s">
        <v>8316</v>
      </c>
      <c r="S4010" s="10">
        <f t="shared" si="341"/>
        <v>42177.964201388888</v>
      </c>
      <c r="T4010" s="9">
        <f t="shared" si="342"/>
        <v>42207.964201388888</v>
      </c>
      <c r="U4010">
        <f t="shared" si="337"/>
        <v>2015</v>
      </c>
      <c r="V4010">
        <f t="shared" si="338"/>
        <v>6</v>
      </c>
    </row>
    <row r="4011" spans="1:22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39"/>
        <v>4</v>
      </c>
      <c r="P4011">
        <f t="shared" si="340"/>
        <v>25</v>
      </c>
      <c r="Q4011" s="12" t="s">
        <v>8315</v>
      </c>
      <c r="R4011" t="s">
        <v>8316</v>
      </c>
      <c r="S4011" s="10">
        <f t="shared" si="341"/>
        <v>41851.700925925928</v>
      </c>
      <c r="T4011" s="9">
        <f t="shared" si="342"/>
        <v>41891.700925925928</v>
      </c>
      <c r="U4011">
        <f t="shared" si="337"/>
        <v>2014</v>
      </c>
      <c r="V4011">
        <f t="shared" si="338"/>
        <v>7</v>
      </c>
    </row>
    <row r="4012" spans="1:22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39"/>
        <v>24</v>
      </c>
      <c r="P4012">
        <f t="shared" si="340"/>
        <v>45.842100000000002</v>
      </c>
      <c r="Q4012" s="12" t="s">
        <v>8315</v>
      </c>
      <c r="R4012" t="s">
        <v>8316</v>
      </c>
      <c r="S4012" s="10">
        <f t="shared" si="341"/>
        <v>41921.770439814813</v>
      </c>
      <c r="T4012" s="9">
        <f t="shared" si="342"/>
        <v>41938.770439814813</v>
      </c>
      <c r="U4012">
        <f t="shared" si="337"/>
        <v>2014</v>
      </c>
      <c r="V4012">
        <f t="shared" si="338"/>
        <v>10</v>
      </c>
    </row>
    <row r="4013" spans="1:22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39"/>
        <v>8</v>
      </c>
      <c r="P4013">
        <f t="shared" si="340"/>
        <v>4.75</v>
      </c>
      <c r="Q4013" s="12" t="s">
        <v>8315</v>
      </c>
      <c r="R4013" t="s">
        <v>8316</v>
      </c>
      <c r="S4013" s="10">
        <f t="shared" si="341"/>
        <v>42002.54488425926</v>
      </c>
      <c r="T4013" s="9">
        <f t="shared" si="342"/>
        <v>42032.54488425926</v>
      </c>
      <c r="U4013">
        <f t="shared" ref="U4013:U4076" si="343">YEAR(S4013)</f>
        <v>2014</v>
      </c>
      <c r="V4013">
        <f t="shared" si="338"/>
        <v>12</v>
      </c>
    </row>
    <row r="4014" spans="1:22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39"/>
        <v>0</v>
      </c>
      <c r="P4014" t="str">
        <f t="shared" si="340"/>
        <v>no backers</v>
      </c>
      <c r="Q4014" s="12" t="s">
        <v>8315</v>
      </c>
      <c r="R4014" t="s">
        <v>8316</v>
      </c>
      <c r="S4014" s="10">
        <f t="shared" si="341"/>
        <v>42096.544548611113</v>
      </c>
      <c r="T4014" s="9">
        <f t="shared" si="342"/>
        <v>42126.544548611113</v>
      </c>
      <c r="U4014">
        <f t="shared" si="343"/>
        <v>2015</v>
      </c>
      <c r="V4014">
        <f t="shared" si="338"/>
        <v>4</v>
      </c>
    </row>
    <row r="4015" spans="1:22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39"/>
        <v>1</v>
      </c>
      <c r="P4015">
        <f t="shared" si="340"/>
        <v>13</v>
      </c>
      <c r="Q4015" s="12" t="s">
        <v>8315</v>
      </c>
      <c r="R4015" t="s">
        <v>8316</v>
      </c>
      <c r="S4015" s="10">
        <f t="shared" si="341"/>
        <v>42021.301192129627</v>
      </c>
      <c r="T4015" s="9">
        <f t="shared" si="342"/>
        <v>42051.301192129627</v>
      </c>
      <c r="U4015">
        <f t="shared" si="343"/>
        <v>2015</v>
      </c>
      <c r="V4015">
        <f t="shared" si="338"/>
        <v>1</v>
      </c>
    </row>
    <row r="4016" spans="1:22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39"/>
        <v>0</v>
      </c>
      <c r="P4016" t="str">
        <f t="shared" si="340"/>
        <v>no backers</v>
      </c>
      <c r="Q4016" s="12" t="s">
        <v>8315</v>
      </c>
      <c r="R4016" t="s">
        <v>8316</v>
      </c>
      <c r="S4016" s="10">
        <f t="shared" si="341"/>
        <v>42419.246168981481</v>
      </c>
      <c r="T4016" s="9">
        <f t="shared" si="342"/>
        <v>42434.246168981481</v>
      </c>
      <c r="U4016">
        <f t="shared" si="343"/>
        <v>2016</v>
      </c>
      <c r="V4016">
        <f t="shared" si="338"/>
        <v>2</v>
      </c>
    </row>
    <row r="4017" spans="1:22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39"/>
        <v>0</v>
      </c>
      <c r="P4017">
        <f t="shared" si="340"/>
        <v>1</v>
      </c>
      <c r="Q4017" s="12" t="s">
        <v>8315</v>
      </c>
      <c r="R4017" t="s">
        <v>8316</v>
      </c>
      <c r="S4017" s="10">
        <f t="shared" si="341"/>
        <v>42174.780821759254</v>
      </c>
      <c r="T4017" s="9">
        <f t="shared" si="342"/>
        <v>42204.780821759254</v>
      </c>
      <c r="U4017">
        <f t="shared" si="343"/>
        <v>2015</v>
      </c>
      <c r="V4017">
        <f t="shared" si="338"/>
        <v>6</v>
      </c>
    </row>
    <row r="4018" spans="1:22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39"/>
        <v>14</v>
      </c>
      <c r="P4018">
        <f t="shared" si="340"/>
        <v>10</v>
      </c>
      <c r="Q4018" s="12" t="s">
        <v>8315</v>
      </c>
      <c r="R4018" t="s">
        <v>8316</v>
      </c>
      <c r="S4018" s="10">
        <f t="shared" si="341"/>
        <v>41869.872685185182</v>
      </c>
      <c r="T4018" s="9">
        <f t="shared" si="342"/>
        <v>41899.872685185182</v>
      </c>
      <c r="U4018">
        <f t="shared" si="343"/>
        <v>2014</v>
      </c>
      <c r="V4018">
        <f t="shared" ref="V4018:V4081" si="344">MONTH(S4018)</f>
        <v>8</v>
      </c>
    </row>
    <row r="4019" spans="1:22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39"/>
        <v>1</v>
      </c>
      <c r="P4019">
        <f t="shared" si="340"/>
        <v>52.5</v>
      </c>
      <c r="Q4019" s="12" t="s">
        <v>8315</v>
      </c>
      <c r="R4019" t="s">
        <v>8316</v>
      </c>
      <c r="S4019" s="10">
        <f t="shared" si="341"/>
        <v>41856.672152777777</v>
      </c>
      <c r="T4019" s="9">
        <f t="shared" si="342"/>
        <v>41886.672152777777</v>
      </c>
      <c r="U4019">
        <f t="shared" si="343"/>
        <v>2014</v>
      </c>
      <c r="V4019">
        <f t="shared" si="344"/>
        <v>8</v>
      </c>
    </row>
    <row r="4020" spans="1:22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39"/>
        <v>9</v>
      </c>
      <c r="P4020">
        <f t="shared" si="340"/>
        <v>32.5</v>
      </c>
      <c r="Q4020" s="12" t="s">
        <v>8315</v>
      </c>
      <c r="R4020" t="s">
        <v>8316</v>
      </c>
      <c r="S4020" s="10">
        <f t="shared" si="341"/>
        <v>42620.91097222222</v>
      </c>
      <c r="T4020" s="9">
        <f t="shared" si="342"/>
        <v>42650.91097222222</v>
      </c>
      <c r="U4020">
        <f t="shared" si="343"/>
        <v>2016</v>
      </c>
      <c r="V4020">
        <f t="shared" si="344"/>
        <v>9</v>
      </c>
    </row>
    <row r="4021" spans="1:22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39"/>
        <v>1</v>
      </c>
      <c r="P4021">
        <f t="shared" si="340"/>
        <v>7.25</v>
      </c>
      <c r="Q4021" s="12" t="s">
        <v>8315</v>
      </c>
      <c r="R4021" t="s">
        <v>8316</v>
      </c>
      <c r="S4021" s="10">
        <f t="shared" si="341"/>
        <v>42417.675879629634</v>
      </c>
      <c r="T4021" s="9">
        <f t="shared" si="342"/>
        <v>42475.686111111107</v>
      </c>
      <c r="U4021">
        <f t="shared" si="343"/>
        <v>2016</v>
      </c>
      <c r="V4021">
        <f t="shared" si="344"/>
        <v>2</v>
      </c>
    </row>
    <row r="4022" spans="1:22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39"/>
        <v>17</v>
      </c>
      <c r="P4022">
        <f t="shared" si="340"/>
        <v>33.333300000000001</v>
      </c>
      <c r="Q4022" s="12" t="s">
        <v>8315</v>
      </c>
      <c r="R4022" t="s">
        <v>8316</v>
      </c>
      <c r="S4022" s="10">
        <f t="shared" si="341"/>
        <v>42057.190960648149</v>
      </c>
      <c r="T4022" s="9">
        <f t="shared" si="342"/>
        <v>42087.149293981478</v>
      </c>
      <c r="U4022">
        <f t="shared" si="343"/>
        <v>2015</v>
      </c>
      <c r="V4022">
        <f t="shared" si="344"/>
        <v>2</v>
      </c>
    </row>
    <row r="4023" spans="1:22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39"/>
        <v>1</v>
      </c>
      <c r="P4023">
        <f t="shared" si="340"/>
        <v>62.5</v>
      </c>
      <c r="Q4023" s="12" t="s">
        <v>8315</v>
      </c>
      <c r="R4023" t="s">
        <v>8316</v>
      </c>
      <c r="S4023" s="10">
        <f t="shared" si="341"/>
        <v>41878.911550925928</v>
      </c>
      <c r="T4023" s="9">
        <f t="shared" si="342"/>
        <v>41938.911550925928</v>
      </c>
      <c r="U4023">
        <f t="shared" si="343"/>
        <v>2014</v>
      </c>
      <c r="V4023">
        <f t="shared" si="344"/>
        <v>8</v>
      </c>
    </row>
    <row r="4024" spans="1:22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39"/>
        <v>70</v>
      </c>
      <c r="P4024">
        <f t="shared" si="340"/>
        <v>63.558399999999999</v>
      </c>
      <c r="Q4024" s="12" t="s">
        <v>8315</v>
      </c>
      <c r="R4024" t="s">
        <v>8316</v>
      </c>
      <c r="S4024" s="10">
        <f t="shared" si="341"/>
        <v>41990.584108796291</v>
      </c>
      <c r="T4024" s="9">
        <f t="shared" si="342"/>
        <v>42036.120833333334</v>
      </c>
      <c r="U4024">
        <f t="shared" si="343"/>
        <v>2014</v>
      </c>
      <c r="V4024">
        <f t="shared" si="344"/>
        <v>12</v>
      </c>
    </row>
    <row r="4025" spans="1:22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39"/>
        <v>0</v>
      </c>
      <c r="P4025" t="str">
        <f t="shared" si="340"/>
        <v>no backers</v>
      </c>
      <c r="Q4025" s="12" t="s">
        <v>8315</v>
      </c>
      <c r="R4025" t="s">
        <v>8316</v>
      </c>
      <c r="S4025" s="10">
        <f t="shared" si="341"/>
        <v>42408.999571759254</v>
      </c>
      <c r="T4025" s="9">
        <f t="shared" si="342"/>
        <v>42453.957905092597</v>
      </c>
      <c r="U4025">
        <f t="shared" si="343"/>
        <v>2016</v>
      </c>
      <c r="V4025">
        <f t="shared" si="344"/>
        <v>2</v>
      </c>
    </row>
    <row r="4026" spans="1:22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39"/>
        <v>1</v>
      </c>
      <c r="P4026">
        <f t="shared" si="340"/>
        <v>10</v>
      </c>
      <c r="Q4026" s="12" t="s">
        <v>8315</v>
      </c>
      <c r="R4026" t="s">
        <v>8316</v>
      </c>
      <c r="S4026" s="10">
        <f t="shared" si="341"/>
        <v>42217.670104166667</v>
      </c>
      <c r="T4026" s="9">
        <f t="shared" si="342"/>
        <v>42247.670104166667</v>
      </c>
      <c r="U4026">
        <f t="shared" si="343"/>
        <v>2015</v>
      </c>
      <c r="V4026">
        <f t="shared" si="344"/>
        <v>8</v>
      </c>
    </row>
    <row r="4027" spans="1:22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39"/>
        <v>5</v>
      </c>
      <c r="P4027">
        <f t="shared" si="340"/>
        <v>62.5</v>
      </c>
      <c r="Q4027" s="12" t="s">
        <v>8315</v>
      </c>
      <c r="R4027" t="s">
        <v>8316</v>
      </c>
      <c r="S4027" s="10">
        <f t="shared" si="341"/>
        <v>42151.237685185188</v>
      </c>
      <c r="T4027" s="9">
        <f t="shared" si="342"/>
        <v>42211.237685185188</v>
      </c>
      <c r="U4027">
        <f t="shared" si="343"/>
        <v>2015</v>
      </c>
      <c r="V4027">
        <f t="shared" si="344"/>
        <v>5</v>
      </c>
    </row>
    <row r="4028" spans="1:22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39"/>
        <v>0</v>
      </c>
      <c r="P4028" t="str">
        <f t="shared" si="340"/>
        <v>no backers</v>
      </c>
      <c r="Q4028" s="12" t="s">
        <v>8315</v>
      </c>
      <c r="R4028" t="s">
        <v>8316</v>
      </c>
      <c r="S4028" s="10">
        <f t="shared" si="341"/>
        <v>42282.655543981484</v>
      </c>
      <c r="T4028" s="9">
        <f t="shared" si="342"/>
        <v>42342.697210648148</v>
      </c>
      <c r="U4028">
        <f t="shared" si="343"/>
        <v>2015</v>
      </c>
      <c r="V4028">
        <f t="shared" si="344"/>
        <v>10</v>
      </c>
    </row>
    <row r="4029" spans="1:22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39"/>
        <v>7</v>
      </c>
      <c r="P4029">
        <f t="shared" si="340"/>
        <v>30.714300000000001</v>
      </c>
      <c r="Q4029" s="12" t="s">
        <v>8315</v>
      </c>
      <c r="R4029" t="s">
        <v>8316</v>
      </c>
      <c r="S4029" s="10">
        <f t="shared" si="341"/>
        <v>42768.97084490741</v>
      </c>
      <c r="T4029" s="9">
        <f t="shared" si="342"/>
        <v>42789.041666666672</v>
      </c>
      <c r="U4029">
        <f t="shared" si="343"/>
        <v>2017</v>
      </c>
      <c r="V4029">
        <f t="shared" si="344"/>
        <v>2</v>
      </c>
    </row>
    <row r="4030" spans="1:22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39"/>
        <v>28</v>
      </c>
      <c r="P4030">
        <f t="shared" si="340"/>
        <v>51</v>
      </c>
      <c r="Q4030" s="12" t="s">
        <v>8315</v>
      </c>
      <c r="R4030" t="s">
        <v>8316</v>
      </c>
      <c r="S4030" s="10">
        <f t="shared" si="341"/>
        <v>41765.938657407409</v>
      </c>
      <c r="T4030" s="9">
        <f t="shared" si="342"/>
        <v>41795.938657407409</v>
      </c>
      <c r="U4030">
        <f t="shared" si="343"/>
        <v>2014</v>
      </c>
      <c r="V4030">
        <f t="shared" si="344"/>
        <v>5</v>
      </c>
    </row>
    <row r="4031" spans="1:22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39"/>
        <v>0</v>
      </c>
      <c r="P4031" t="str">
        <f t="shared" si="340"/>
        <v>no backers</v>
      </c>
      <c r="Q4031" s="12" t="s">
        <v>8315</v>
      </c>
      <c r="R4031" t="s">
        <v>8316</v>
      </c>
      <c r="S4031" s="10">
        <f t="shared" si="341"/>
        <v>42322.025115740747</v>
      </c>
      <c r="T4031" s="9">
        <f t="shared" si="342"/>
        <v>42352.025115740747</v>
      </c>
      <c r="U4031">
        <f t="shared" si="343"/>
        <v>2015</v>
      </c>
      <c r="V4031">
        <f t="shared" si="344"/>
        <v>11</v>
      </c>
    </row>
    <row r="4032" spans="1:22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39"/>
        <v>16</v>
      </c>
      <c r="P4032">
        <f t="shared" si="340"/>
        <v>66.666700000000006</v>
      </c>
      <c r="Q4032" s="12" t="s">
        <v>8315</v>
      </c>
      <c r="R4032" t="s">
        <v>8316</v>
      </c>
      <c r="S4032" s="10">
        <f t="shared" si="341"/>
        <v>42374.655081018514</v>
      </c>
      <c r="T4032" s="9">
        <f t="shared" si="342"/>
        <v>42403.784027777772</v>
      </c>
      <c r="U4032">
        <f t="shared" si="343"/>
        <v>2016</v>
      </c>
      <c r="V4032">
        <f t="shared" si="344"/>
        <v>1</v>
      </c>
    </row>
    <row r="4033" spans="1:22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39"/>
        <v>0</v>
      </c>
      <c r="P4033" t="str">
        <f t="shared" si="340"/>
        <v>no backers</v>
      </c>
      <c r="Q4033" s="12" t="s">
        <v>8315</v>
      </c>
      <c r="R4033" t="s">
        <v>8316</v>
      </c>
      <c r="S4033" s="10">
        <f t="shared" si="341"/>
        <v>41941.585231481484</v>
      </c>
      <c r="T4033" s="9">
        <f t="shared" si="342"/>
        <v>41991.626898148148</v>
      </c>
      <c r="U4033">
        <f t="shared" si="343"/>
        <v>2014</v>
      </c>
      <c r="V4033">
        <f t="shared" si="344"/>
        <v>10</v>
      </c>
    </row>
    <row r="4034" spans="1:22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39"/>
        <v>7</v>
      </c>
      <c r="P4034">
        <f t="shared" si="340"/>
        <v>59</v>
      </c>
      <c r="Q4034" s="12" t="s">
        <v>8315</v>
      </c>
      <c r="R4034" t="s">
        <v>8316</v>
      </c>
      <c r="S4034" s="10">
        <f t="shared" si="341"/>
        <v>42293.809212962966</v>
      </c>
      <c r="T4034" s="9">
        <f t="shared" si="342"/>
        <v>42353.85087962963</v>
      </c>
      <c r="U4034">
        <f t="shared" si="343"/>
        <v>2015</v>
      </c>
      <c r="V4034">
        <f t="shared" si="344"/>
        <v>10</v>
      </c>
    </row>
    <row r="4035" spans="1:22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45">ROUND(E4035/D4035*100,0)</f>
        <v>26</v>
      </c>
      <c r="P4035">
        <f t="shared" ref="P4035:P4098" si="346">IFERROR(ROUND(E4035/L4035,4),"no backers")</f>
        <v>65.340299999999999</v>
      </c>
      <c r="Q4035" s="12" t="s">
        <v>8315</v>
      </c>
      <c r="R4035" t="s">
        <v>8316</v>
      </c>
      <c r="S4035" s="10">
        <f t="shared" ref="S4035:S4098" si="347">(((J4035/60)/60)/24)+DATE(1970,1,1)</f>
        <v>42614.268796296295</v>
      </c>
      <c r="T4035" s="9">
        <f t="shared" ref="T4035:T4098" si="348">(((I4035/60)/60)/24)+DATE(1970,1,1)</f>
        <v>42645.375</v>
      </c>
      <c r="U4035">
        <f t="shared" si="343"/>
        <v>2016</v>
      </c>
      <c r="V4035">
        <f t="shared" si="344"/>
        <v>9</v>
      </c>
    </row>
    <row r="4036" spans="1:22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45"/>
        <v>1</v>
      </c>
      <c r="P4036">
        <f t="shared" si="346"/>
        <v>100</v>
      </c>
      <c r="Q4036" s="12" t="s">
        <v>8315</v>
      </c>
      <c r="R4036" t="s">
        <v>8316</v>
      </c>
      <c r="S4036" s="10">
        <f t="shared" si="347"/>
        <v>42067.947337962964</v>
      </c>
      <c r="T4036" s="9">
        <f t="shared" si="348"/>
        <v>42097.905671296292</v>
      </c>
      <c r="U4036">
        <f t="shared" si="343"/>
        <v>2015</v>
      </c>
      <c r="V4036">
        <f t="shared" si="344"/>
        <v>3</v>
      </c>
    </row>
    <row r="4037" spans="1:22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45"/>
        <v>37</v>
      </c>
      <c r="P4037">
        <f t="shared" si="346"/>
        <v>147.4</v>
      </c>
      <c r="Q4037" s="12" t="s">
        <v>8315</v>
      </c>
      <c r="R4037" t="s">
        <v>8316</v>
      </c>
      <c r="S4037" s="10">
        <f t="shared" si="347"/>
        <v>41903.882951388885</v>
      </c>
      <c r="T4037" s="9">
        <f t="shared" si="348"/>
        <v>41933.882951388885</v>
      </c>
      <c r="U4037">
        <f t="shared" si="343"/>
        <v>2014</v>
      </c>
      <c r="V4037">
        <f t="shared" si="344"/>
        <v>9</v>
      </c>
    </row>
    <row r="4038" spans="1:22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45"/>
        <v>47</v>
      </c>
      <c r="P4038">
        <f t="shared" si="346"/>
        <v>166.05879999999999</v>
      </c>
      <c r="Q4038" s="12" t="s">
        <v>8315</v>
      </c>
      <c r="R4038" t="s">
        <v>8316</v>
      </c>
      <c r="S4038" s="10">
        <f t="shared" si="347"/>
        <v>41804.937083333331</v>
      </c>
      <c r="T4038" s="9">
        <f t="shared" si="348"/>
        <v>41821.9375</v>
      </c>
      <c r="U4038">
        <f t="shared" si="343"/>
        <v>2014</v>
      </c>
      <c r="V4038">
        <f t="shared" si="344"/>
        <v>6</v>
      </c>
    </row>
    <row r="4039" spans="1:22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45"/>
        <v>11</v>
      </c>
      <c r="P4039">
        <f t="shared" si="346"/>
        <v>40</v>
      </c>
      <c r="Q4039" s="12" t="s">
        <v>8315</v>
      </c>
      <c r="R4039" t="s">
        <v>8316</v>
      </c>
      <c r="S4039" s="10">
        <f t="shared" si="347"/>
        <v>42497.070775462969</v>
      </c>
      <c r="T4039" s="9">
        <f t="shared" si="348"/>
        <v>42514.600694444445</v>
      </c>
      <c r="U4039">
        <f t="shared" si="343"/>
        <v>2016</v>
      </c>
      <c r="V4039">
        <f t="shared" si="344"/>
        <v>5</v>
      </c>
    </row>
    <row r="4040" spans="1:22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45"/>
        <v>12</v>
      </c>
      <c r="P4040">
        <f t="shared" si="346"/>
        <v>75.25</v>
      </c>
      <c r="Q4040" s="12" t="s">
        <v>8315</v>
      </c>
      <c r="R4040" t="s">
        <v>8316</v>
      </c>
      <c r="S4040" s="10">
        <f t="shared" si="347"/>
        <v>41869.798726851855</v>
      </c>
      <c r="T4040" s="9">
        <f t="shared" si="348"/>
        <v>41929.798726851855</v>
      </c>
      <c r="U4040">
        <f t="shared" si="343"/>
        <v>2014</v>
      </c>
      <c r="V4040">
        <f t="shared" si="344"/>
        <v>8</v>
      </c>
    </row>
    <row r="4041" spans="1:22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45"/>
        <v>60</v>
      </c>
      <c r="P4041">
        <f t="shared" si="346"/>
        <v>60</v>
      </c>
      <c r="Q4041" s="12" t="s">
        <v>8315</v>
      </c>
      <c r="R4041" t="s">
        <v>8316</v>
      </c>
      <c r="S4041" s="10">
        <f t="shared" si="347"/>
        <v>42305.670914351853</v>
      </c>
      <c r="T4041" s="9">
        <f t="shared" si="348"/>
        <v>42339.249305555553</v>
      </c>
      <c r="U4041">
        <f t="shared" si="343"/>
        <v>2015</v>
      </c>
      <c r="V4041">
        <f t="shared" si="344"/>
        <v>10</v>
      </c>
    </row>
    <row r="4042" spans="1:22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45"/>
        <v>31</v>
      </c>
      <c r="P4042">
        <f t="shared" si="346"/>
        <v>1250</v>
      </c>
      <c r="Q4042" s="12" t="s">
        <v>8315</v>
      </c>
      <c r="R4042" t="s">
        <v>8316</v>
      </c>
      <c r="S4042" s="10">
        <f t="shared" si="347"/>
        <v>42144.231527777782</v>
      </c>
      <c r="T4042" s="9">
        <f t="shared" si="348"/>
        <v>42203.125</v>
      </c>
      <c r="U4042">
        <f t="shared" si="343"/>
        <v>2015</v>
      </c>
      <c r="V4042">
        <f t="shared" si="344"/>
        <v>5</v>
      </c>
    </row>
    <row r="4043" spans="1:22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45"/>
        <v>0</v>
      </c>
      <c r="P4043">
        <f t="shared" si="346"/>
        <v>10.5</v>
      </c>
      <c r="Q4043" s="12" t="s">
        <v>8315</v>
      </c>
      <c r="R4043" t="s">
        <v>8316</v>
      </c>
      <c r="S4043" s="10">
        <f t="shared" si="347"/>
        <v>42559.474004629628</v>
      </c>
      <c r="T4043" s="9">
        <f t="shared" si="348"/>
        <v>42619.474004629628</v>
      </c>
      <c r="U4043">
        <f t="shared" si="343"/>
        <v>2016</v>
      </c>
      <c r="V4043">
        <f t="shared" si="344"/>
        <v>7</v>
      </c>
    </row>
    <row r="4044" spans="1:22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45"/>
        <v>0</v>
      </c>
      <c r="P4044">
        <f t="shared" si="346"/>
        <v>7</v>
      </c>
      <c r="Q4044" s="12" t="s">
        <v>8315</v>
      </c>
      <c r="R4044" t="s">
        <v>8316</v>
      </c>
      <c r="S4044" s="10">
        <f t="shared" si="347"/>
        <v>41995.084074074075</v>
      </c>
      <c r="T4044" s="9">
        <f t="shared" si="348"/>
        <v>42024.802777777775</v>
      </c>
      <c r="U4044">
        <f t="shared" si="343"/>
        <v>2014</v>
      </c>
      <c r="V4044">
        <f t="shared" si="344"/>
        <v>12</v>
      </c>
    </row>
    <row r="4045" spans="1:22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45"/>
        <v>0</v>
      </c>
      <c r="P4045" t="str">
        <f t="shared" si="346"/>
        <v>no backers</v>
      </c>
      <c r="Q4045" s="12" t="s">
        <v>8315</v>
      </c>
      <c r="R4045" t="s">
        <v>8316</v>
      </c>
      <c r="S4045" s="10">
        <f t="shared" si="347"/>
        <v>41948.957465277781</v>
      </c>
      <c r="T4045" s="9">
        <f t="shared" si="348"/>
        <v>41963.957465277781</v>
      </c>
      <c r="U4045">
        <f t="shared" si="343"/>
        <v>2014</v>
      </c>
      <c r="V4045">
        <f t="shared" si="344"/>
        <v>11</v>
      </c>
    </row>
    <row r="4046" spans="1:22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45"/>
        <v>38</v>
      </c>
      <c r="P4046">
        <f t="shared" si="346"/>
        <v>56.25</v>
      </c>
      <c r="Q4046" s="12" t="s">
        <v>8315</v>
      </c>
      <c r="R4046" t="s">
        <v>8316</v>
      </c>
      <c r="S4046" s="10">
        <f t="shared" si="347"/>
        <v>42074.219699074078</v>
      </c>
      <c r="T4046" s="9">
        <f t="shared" si="348"/>
        <v>42104.208333333328</v>
      </c>
      <c r="U4046">
        <f t="shared" si="343"/>
        <v>2015</v>
      </c>
      <c r="V4046">
        <f t="shared" si="344"/>
        <v>3</v>
      </c>
    </row>
    <row r="4047" spans="1:22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45"/>
        <v>0</v>
      </c>
      <c r="P4047">
        <f t="shared" si="346"/>
        <v>1</v>
      </c>
      <c r="Q4047" s="12" t="s">
        <v>8315</v>
      </c>
      <c r="R4047" t="s">
        <v>8316</v>
      </c>
      <c r="S4047" s="10">
        <f t="shared" si="347"/>
        <v>41842.201261574075</v>
      </c>
      <c r="T4047" s="9">
        <f t="shared" si="348"/>
        <v>41872.201261574075</v>
      </c>
      <c r="U4047">
        <f t="shared" si="343"/>
        <v>2014</v>
      </c>
      <c r="V4047">
        <f t="shared" si="344"/>
        <v>7</v>
      </c>
    </row>
    <row r="4048" spans="1:22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45"/>
        <v>8</v>
      </c>
      <c r="P4048">
        <f t="shared" si="346"/>
        <v>38.333300000000001</v>
      </c>
      <c r="Q4048" s="12" t="s">
        <v>8315</v>
      </c>
      <c r="R4048" t="s">
        <v>8316</v>
      </c>
      <c r="S4048" s="10">
        <f t="shared" si="347"/>
        <v>41904.650578703702</v>
      </c>
      <c r="T4048" s="9">
        <f t="shared" si="348"/>
        <v>41934.650578703702</v>
      </c>
      <c r="U4048">
        <f t="shared" si="343"/>
        <v>2014</v>
      </c>
      <c r="V4048">
        <f t="shared" si="344"/>
        <v>9</v>
      </c>
    </row>
    <row r="4049" spans="1:22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45"/>
        <v>2</v>
      </c>
      <c r="P4049">
        <f t="shared" si="346"/>
        <v>27.5</v>
      </c>
      <c r="Q4049" s="12" t="s">
        <v>8315</v>
      </c>
      <c r="R4049" t="s">
        <v>8316</v>
      </c>
      <c r="S4049" s="10">
        <f t="shared" si="347"/>
        <v>41991.022488425922</v>
      </c>
      <c r="T4049" s="9">
        <f t="shared" si="348"/>
        <v>42015.041666666672</v>
      </c>
      <c r="U4049">
        <f t="shared" si="343"/>
        <v>2014</v>
      </c>
      <c r="V4049">
        <f t="shared" si="344"/>
        <v>12</v>
      </c>
    </row>
    <row r="4050" spans="1:22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45"/>
        <v>18</v>
      </c>
      <c r="P4050">
        <f t="shared" si="346"/>
        <v>32.978000000000002</v>
      </c>
      <c r="Q4050" s="12" t="s">
        <v>8315</v>
      </c>
      <c r="R4050" t="s">
        <v>8316</v>
      </c>
      <c r="S4050" s="10">
        <f t="shared" si="347"/>
        <v>42436.509108796294</v>
      </c>
      <c r="T4050" s="9">
        <f t="shared" si="348"/>
        <v>42471.467442129629</v>
      </c>
      <c r="U4050">
        <f t="shared" si="343"/>
        <v>2016</v>
      </c>
      <c r="V4050">
        <f t="shared" si="344"/>
        <v>3</v>
      </c>
    </row>
    <row r="4051" spans="1:22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45"/>
        <v>0</v>
      </c>
      <c r="P4051">
        <f t="shared" si="346"/>
        <v>16</v>
      </c>
      <c r="Q4051" s="12" t="s">
        <v>8315</v>
      </c>
      <c r="R4051" t="s">
        <v>8316</v>
      </c>
      <c r="S4051" s="10">
        <f t="shared" si="347"/>
        <v>42169.958506944444</v>
      </c>
      <c r="T4051" s="9">
        <f t="shared" si="348"/>
        <v>42199.958506944444</v>
      </c>
      <c r="U4051">
        <f t="shared" si="343"/>
        <v>2015</v>
      </c>
      <c r="V4051">
        <f t="shared" si="344"/>
        <v>6</v>
      </c>
    </row>
    <row r="4052" spans="1:22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45"/>
        <v>0</v>
      </c>
      <c r="P4052">
        <f t="shared" si="346"/>
        <v>1</v>
      </c>
      <c r="Q4052" s="12" t="s">
        <v>8315</v>
      </c>
      <c r="R4052" t="s">
        <v>8316</v>
      </c>
      <c r="S4052" s="10">
        <f t="shared" si="347"/>
        <v>41905.636469907404</v>
      </c>
      <c r="T4052" s="9">
        <f t="shared" si="348"/>
        <v>41935.636469907404</v>
      </c>
      <c r="U4052">
        <f t="shared" si="343"/>
        <v>2014</v>
      </c>
      <c r="V4052">
        <f t="shared" si="344"/>
        <v>9</v>
      </c>
    </row>
    <row r="4053" spans="1:22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45"/>
        <v>0</v>
      </c>
      <c r="P4053" t="str">
        <f t="shared" si="346"/>
        <v>no backers</v>
      </c>
      <c r="Q4053" s="12" t="s">
        <v>8315</v>
      </c>
      <c r="R4053" t="s">
        <v>8316</v>
      </c>
      <c r="S4053" s="10">
        <f t="shared" si="347"/>
        <v>41761.810150462967</v>
      </c>
      <c r="T4053" s="9">
        <f t="shared" si="348"/>
        <v>41768.286805555559</v>
      </c>
      <c r="U4053">
        <f t="shared" si="343"/>
        <v>2014</v>
      </c>
      <c r="V4053">
        <f t="shared" si="344"/>
        <v>5</v>
      </c>
    </row>
    <row r="4054" spans="1:22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45"/>
        <v>38</v>
      </c>
      <c r="P4054">
        <f t="shared" si="346"/>
        <v>86.615399999999994</v>
      </c>
      <c r="Q4054" s="12" t="s">
        <v>8315</v>
      </c>
      <c r="R4054" t="s">
        <v>8316</v>
      </c>
      <c r="S4054" s="10">
        <f t="shared" si="347"/>
        <v>41865.878657407404</v>
      </c>
      <c r="T4054" s="9">
        <f t="shared" si="348"/>
        <v>41925.878657407404</v>
      </c>
      <c r="U4054">
        <f t="shared" si="343"/>
        <v>2014</v>
      </c>
      <c r="V4054">
        <f t="shared" si="344"/>
        <v>8</v>
      </c>
    </row>
    <row r="4055" spans="1:22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45"/>
        <v>22</v>
      </c>
      <c r="P4055">
        <f t="shared" si="346"/>
        <v>55</v>
      </c>
      <c r="Q4055" s="12" t="s">
        <v>8315</v>
      </c>
      <c r="R4055" t="s">
        <v>8316</v>
      </c>
      <c r="S4055" s="10">
        <f t="shared" si="347"/>
        <v>41928.690138888887</v>
      </c>
      <c r="T4055" s="9">
        <f t="shared" si="348"/>
        <v>41958.833333333328</v>
      </c>
      <c r="U4055">
        <f t="shared" si="343"/>
        <v>2014</v>
      </c>
      <c r="V4055">
        <f t="shared" si="344"/>
        <v>10</v>
      </c>
    </row>
    <row r="4056" spans="1:22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45"/>
        <v>0</v>
      </c>
      <c r="P4056" t="str">
        <f t="shared" si="346"/>
        <v>no backers</v>
      </c>
      <c r="Q4056" s="12" t="s">
        <v>8315</v>
      </c>
      <c r="R4056" t="s">
        <v>8316</v>
      </c>
      <c r="S4056" s="10">
        <f t="shared" si="347"/>
        <v>42613.841261574074</v>
      </c>
      <c r="T4056" s="9">
        <f t="shared" si="348"/>
        <v>42644.166666666672</v>
      </c>
      <c r="U4056">
        <f t="shared" si="343"/>
        <v>2016</v>
      </c>
      <c r="V4056">
        <f t="shared" si="344"/>
        <v>8</v>
      </c>
    </row>
    <row r="4057" spans="1:22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45"/>
        <v>18</v>
      </c>
      <c r="P4057">
        <f t="shared" si="346"/>
        <v>41.952399999999997</v>
      </c>
      <c r="Q4057" s="12" t="s">
        <v>8315</v>
      </c>
      <c r="R4057" t="s">
        <v>8316</v>
      </c>
      <c r="S4057" s="10">
        <f t="shared" si="347"/>
        <v>41779.648506944446</v>
      </c>
      <c r="T4057" s="9">
        <f t="shared" si="348"/>
        <v>41809.648506944446</v>
      </c>
      <c r="U4057">
        <f t="shared" si="343"/>
        <v>2014</v>
      </c>
      <c r="V4057">
        <f t="shared" si="344"/>
        <v>5</v>
      </c>
    </row>
    <row r="4058" spans="1:22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45"/>
        <v>53</v>
      </c>
      <c r="P4058">
        <f t="shared" si="346"/>
        <v>88.333299999999994</v>
      </c>
      <c r="Q4058" s="12" t="s">
        <v>8315</v>
      </c>
      <c r="R4058" t="s">
        <v>8316</v>
      </c>
      <c r="S4058" s="10">
        <f t="shared" si="347"/>
        <v>42534.933321759265</v>
      </c>
      <c r="T4058" s="9">
        <f t="shared" si="348"/>
        <v>42554.832638888889</v>
      </c>
      <c r="U4058">
        <f t="shared" si="343"/>
        <v>2016</v>
      </c>
      <c r="V4058">
        <f t="shared" si="344"/>
        <v>6</v>
      </c>
    </row>
    <row r="4059" spans="1:22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45"/>
        <v>22</v>
      </c>
      <c r="P4059">
        <f t="shared" si="346"/>
        <v>129.16669999999999</v>
      </c>
      <c r="Q4059" s="12" t="s">
        <v>8315</v>
      </c>
      <c r="R4059" t="s">
        <v>8316</v>
      </c>
      <c r="S4059" s="10">
        <f t="shared" si="347"/>
        <v>42310.968518518523</v>
      </c>
      <c r="T4059" s="9">
        <f t="shared" si="348"/>
        <v>42333.958333333328</v>
      </c>
      <c r="U4059">
        <f t="shared" si="343"/>
        <v>2015</v>
      </c>
      <c r="V4059">
        <f t="shared" si="344"/>
        <v>11</v>
      </c>
    </row>
    <row r="4060" spans="1:22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45"/>
        <v>3</v>
      </c>
      <c r="P4060">
        <f t="shared" si="346"/>
        <v>23.75</v>
      </c>
      <c r="Q4060" s="12" t="s">
        <v>8315</v>
      </c>
      <c r="R4060" t="s">
        <v>8316</v>
      </c>
      <c r="S4060" s="10">
        <f t="shared" si="347"/>
        <v>42446.060694444444</v>
      </c>
      <c r="T4060" s="9">
        <f t="shared" si="348"/>
        <v>42461.165972222225</v>
      </c>
      <c r="U4060">
        <f t="shared" si="343"/>
        <v>2016</v>
      </c>
      <c r="V4060">
        <f t="shared" si="344"/>
        <v>3</v>
      </c>
    </row>
    <row r="4061" spans="1:22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45"/>
        <v>3</v>
      </c>
      <c r="P4061">
        <f t="shared" si="346"/>
        <v>35.714300000000001</v>
      </c>
      <c r="Q4061" s="12" t="s">
        <v>8315</v>
      </c>
      <c r="R4061" t="s">
        <v>8316</v>
      </c>
      <c r="S4061" s="10">
        <f t="shared" si="347"/>
        <v>41866.640648148146</v>
      </c>
      <c r="T4061" s="9">
        <f t="shared" si="348"/>
        <v>41898.125</v>
      </c>
      <c r="U4061">
        <f t="shared" si="343"/>
        <v>2014</v>
      </c>
      <c r="V4061">
        <f t="shared" si="344"/>
        <v>8</v>
      </c>
    </row>
    <row r="4062" spans="1:22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45"/>
        <v>3</v>
      </c>
      <c r="P4062">
        <f t="shared" si="346"/>
        <v>57</v>
      </c>
      <c r="Q4062" s="12" t="s">
        <v>8315</v>
      </c>
      <c r="R4062" t="s">
        <v>8316</v>
      </c>
      <c r="S4062" s="10">
        <f t="shared" si="347"/>
        <v>41779.695092592592</v>
      </c>
      <c r="T4062" s="9">
        <f t="shared" si="348"/>
        <v>41813.666666666664</v>
      </c>
      <c r="U4062">
        <f t="shared" si="343"/>
        <v>2014</v>
      </c>
      <c r="V4062">
        <f t="shared" si="344"/>
        <v>5</v>
      </c>
    </row>
    <row r="4063" spans="1:22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45"/>
        <v>0</v>
      </c>
      <c r="P4063" t="str">
        <f t="shared" si="346"/>
        <v>no backers</v>
      </c>
      <c r="Q4063" s="12" t="s">
        <v>8315</v>
      </c>
      <c r="R4063" t="s">
        <v>8316</v>
      </c>
      <c r="S4063" s="10">
        <f t="shared" si="347"/>
        <v>42421.141469907408</v>
      </c>
      <c r="T4063" s="9">
        <f t="shared" si="348"/>
        <v>42481.099803240737</v>
      </c>
      <c r="U4063">
        <f t="shared" si="343"/>
        <v>2016</v>
      </c>
      <c r="V4063">
        <f t="shared" si="344"/>
        <v>2</v>
      </c>
    </row>
    <row r="4064" spans="1:22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45"/>
        <v>2</v>
      </c>
      <c r="P4064">
        <f t="shared" si="346"/>
        <v>163.33330000000001</v>
      </c>
      <c r="Q4064" s="12" t="s">
        <v>8315</v>
      </c>
      <c r="R4064" t="s">
        <v>8316</v>
      </c>
      <c r="S4064" s="10">
        <f t="shared" si="347"/>
        <v>42523.739212962959</v>
      </c>
      <c r="T4064" s="9">
        <f t="shared" si="348"/>
        <v>42553.739212962959</v>
      </c>
      <c r="U4064">
        <f t="shared" si="343"/>
        <v>2016</v>
      </c>
      <c r="V4064">
        <f t="shared" si="344"/>
        <v>6</v>
      </c>
    </row>
    <row r="4065" spans="1:22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45"/>
        <v>1</v>
      </c>
      <c r="P4065">
        <f t="shared" si="346"/>
        <v>15</v>
      </c>
      <c r="Q4065" s="12" t="s">
        <v>8315</v>
      </c>
      <c r="R4065" t="s">
        <v>8316</v>
      </c>
      <c r="S4065" s="10">
        <f t="shared" si="347"/>
        <v>41787.681527777779</v>
      </c>
      <c r="T4065" s="9">
        <f t="shared" si="348"/>
        <v>41817.681527777779</v>
      </c>
      <c r="U4065">
        <f t="shared" si="343"/>
        <v>2014</v>
      </c>
      <c r="V4065">
        <f t="shared" si="344"/>
        <v>5</v>
      </c>
    </row>
    <row r="4066" spans="1:22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45"/>
        <v>19</v>
      </c>
      <c r="P4066">
        <f t="shared" si="346"/>
        <v>64.166700000000006</v>
      </c>
      <c r="Q4066" s="12" t="s">
        <v>8315</v>
      </c>
      <c r="R4066" t="s">
        <v>8316</v>
      </c>
      <c r="S4066" s="10">
        <f t="shared" si="347"/>
        <v>42093.588263888887</v>
      </c>
      <c r="T4066" s="9">
        <f t="shared" si="348"/>
        <v>42123.588263888887</v>
      </c>
      <c r="U4066">
        <f t="shared" si="343"/>
        <v>2015</v>
      </c>
      <c r="V4066">
        <f t="shared" si="344"/>
        <v>3</v>
      </c>
    </row>
    <row r="4067" spans="1:22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45"/>
        <v>1</v>
      </c>
      <c r="P4067">
        <f t="shared" si="346"/>
        <v>6.75</v>
      </c>
      <c r="Q4067" s="12" t="s">
        <v>8315</v>
      </c>
      <c r="R4067" t="s">
        <v>8316</v>
      </c>
      <c r="S4067" s="10">
        <f t="shared" si="347"/>
        <v>41833.951516203706</v>
      </c>
      <c r="T4067" s="9">
        <f t="shared" si="348"/>
        <v>41863.951516203706</v>
      </c>
      <c r="U4067">
        <f t="shared" si="343"/>
        <v>2014</v>
      </c>
      <c r="V4067">
        <f t="shared" si="344"/>
        <v>7</v>
      </c>
    </row>
    <row r="4068" spans="1:22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45"/>
        <v>0</v>
      </c>
      <c r="P4068">
        <f t="shared" si="346"/>
        <v>25</v>
      </c>
      <c r="Q4068" s="12" t="s">
        <v>8315</v>
      </c>
      <c r="R4068" t="s">
        <v>8316</v>
      </c>
      <c r="S4068" s="10">
        <f t="shared" si="347"/>
        <v>42479.039212962962</v>
      </c>
      <c r="T4068" s="9">
        <f t="shared" si="348"/>
        <v>42509.039212962962</v>
      </c>
      <c r="U4068">
        <f t="shared" si="343"/>
        <v>2016</v>
      </c>
      <c r="V4068">
        <f t="shared" si="344"/>
        <v>4</v>
      </c>
    </row>
    <row r="4069" spans="1:22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45"/>
        <v>61</v>
      </c>
      <c r="P4069">
        <f t="shared" si="346"/>
        <v>179.11760000000001</v>
      </c>
      <c r="Q4069" s="12" t="s">
        <v>8315</v>
      </c>
      <c r="R4069" t="s">
        <v>8316</v>
      </c>
      <c r="S4069" s="10">
        <f t="shared" si="347"/>
        <v>42235.117476851854</v>
      </c>
      <c r="T4069" s="9">
        <f t="shared" si="348"/>
        <v>42275.117476851854</v>
      </c>
      <c r="U4069">
        <f t="shared" si="343"/>
        <v>2015</v>
      </c>
      <c r="V4069">
        <f t="shared" si="344"/>
        <v>8</v>
      </c>
    </row>
    <row r="4070" spans="1:22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45"/>
        <v>1</v>
      </c>
      <c r="P4070">
        <f t="shared" si="346"/>
        <v>34.950000000000003</v>
      </c>
      <c r="Q4070" s="12" t="s">
        <v>8315</v>
      </c>
      <c r="R4070" t="s">
        <v>8316</v>
      </c>
      <c r="S4070" s="10">
        <f t="shared" si="347"/>
        <v>42718.963599537034</v>
      </c>
      <c r="T4070" s="9">
        <f t="shared" si="348"/>
        <v>42748.961805555555</v>
      </c>
      <c r="U4070">
        <f t="shared" si="343"/>
        <v>2016</v>
      </c>
      <c r="V4070">
        <f t="shared" si="344"/>
        <v>12</v>
      </c>
    </row>
    <row r="4071" spans="1:22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45"/>
        <v>34</v>
      </c>
      <c r="P4071">
        <f t="shared" si="346"/>
        <v>33.076900000000002</v>
      </c>
      <c r="Q4071" s="12" t="s">
        <v>8315</v>
      </c>
      <c r="R4071" t="s">
        <v>8316</v>
      </c>
      <c r="S4071" s="10">
        <f t="shared" si="347"/>
        <v>42022.661527777775</v>
      </c>
      <c r="T4071" s="9">
        <f t="shared" si="348"/>
        <v>42063.5</v>
      </c>
      <c r="U4071">
        <f t="shared" si="343"/>
        <v>2015</v>
      </c>
      <c r="V4071">
        <f t="shared" si="344"/>
        <v>1</v>
      </c>
    </row>
    <row r="4072" spans="1:22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45"/>
        <v>17</v>
      </c>
      <c r="P4072">
        <f t="shared" si="346"/>
        <v>27.5</v>
      </c>
      <c r="Q4072" s="12" t="s">
        <v>8315</v>
      </c>
      <c r="R4072" t="s">
        <v>8316</v>
      </c>
      <c r="S4072" s="10">
        <f t="shared" si="347"/>
        <v>42031.666898148149</v>
      </c>
      <c r="T4072" s="9">
        <f t="shared" si="348"/>
        <v>42064.125</v>
      </c>
      <c r="U4072">
        <f t="shared" si="343"/>
        <v>2015</v>
      </c>
      <c r="V4072">
        <f t="shared" si="344"/>
        <v>1</v>
      </c>
    </row>
    <row r="4073" spans="1:22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45"/>
        <v>0</v>
      </c>
      <c r="P4073" t="str">
        <f t="shared" si="346"/>
        <v>no backers</v>
      </c>
      <c r="Q4073" s="12" t="s">
        <v>8315</v>
      </c>
      <c r="R4073" t="s">
        <v>8316</v>
      </c>
      <c r="S4073" s="10">
        <f t="shared" si="347"/>
        <v>42700.804756944446</v>
      </c>
      <c r="T4073" s="9">
        <f t="shared" si="348"/>
        <v>42730.804756944446</v>
      </c>
      <c r="U4073">
        <f t="shared" si="343"/>
        <v>2016</v>
      </c>
      <c r="V4073">
        <f t="shared" si="344"/>
        <v>11</v>
      </c>
    </row>
    <row r="4074" spans="1:22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45"/>
        <v>0</v>
      </c>
      <c r="P4074">
        <f t="shared" si="346"/>
        <v>2</v>
      </c>
      <c r="Q4074" s="12" t="s">
        <v>8315</v>
      </c>
      <c r="R4074" t="s">
        <v>8316</v>
      </c>
      <c r="S4074" s="10">
        <f t="shared" si="347"/>
        <v>41812.77443287037</v>
      </c>
      <c r="T4074" s="9">
        <f t="shared" si="348"/>
        <v>41872.77443287037</v>
      </c>
      <c r="U4074">
        <f t="shared" si="343"/>
        <v>2014</v>
      </c>
      <c r="V4074">
        <f t="shared" si="344"/>
        <v>6</v>
      </c>
    </row>
    <row r="4075" spans="1:22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45"/>
        <v>1</v>
      </c>
      <c r="P4075">
        <f t="shared" si="346"/>
        <v>18.5</v>
      </c>
      <c r="Q4075" s="12" t="s">
        <v>8315</v>
      </c>
      <c r="R4075" t="s">
        <v>8316</v>
      </c>
      <c r="S4075" s="10">
        <f t="shared" si="347"/>
        <v>42078.34520833334</v>
      </c>
      <c r="T4075" s="9">
        <f t="shared" si="348"/>
        <v>42133.166666666672</v>
      </c>
      <c r="U4075">
        <f t="shared" si="343"/>
        <v>2015</v>
      </c>
      <c r="V4075">
        <f t="shared" si="344"/>
        <v>3</v>
      </c>
    </row>
    <row r="4076" spans="1:22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45"/>
        <v>27</v>
      </c>
      <c r="P4076">
        <f t="shared" si="346"/>
        <v>35</v>
      </c>
      <c r="Q4076" s="12" t="s">
        <v>8315</v>
      </c>
      <c r="R4076" t="s">
        <v>8316</v>
      </c>
      <c r="S4076" s="10">
        <f t="shared" si="347"/>
        <v>42283.552951388891</v>
      </c>
      <c r="T4076" s="9">
        <f t="shared" si="348"/>
        <v>42313.594618055555</v>
      </c>
      <c r="U4076">
        <f t="shared" si="343"/>
        <v>2015</v>
      </c>
      <c r="V4076">
        <f t="shared" si="344"/>
        <v>10</v>
      </c>
    </row>
    <row r="4077" spans="1:22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45"/>
        <v>29</v>
      </c>
      <c r="P4077">
        <f t="shared" si="346"/>
        <v>44.307699999999997</v>
      </c>
      <c r="Q4077" s="12" t="s">
        <v>8315</v>
      </c>
      <c r="R4077" t="s">
        <v>8316</v>
      </c>
      <c r="S4077" s="10">
        <f t="shared" si="347"/>
        <v>41779.045937499999</v>
      </c>
      <c r="T4077" s="9">
        <f t="shared" si="348"/>
        <v>41820.727777777778</v>
      </c>
      <c r="U4077">
        <f t="shared" ref="U4077:U4115" si="349">YEAR(S4077)</f>
        <v>2014</v>
      </c>
      <c r="V4077">
        <f t="shared" si="344"/>
        <v>5</v>
      </c>
    </row>
    <row r="4078" spans="1:22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45"/>
        <v>0</v>
      </c>
      <c r="P4078" t="str">
        <f t="shared" si="346"/>
        <v>no backers</v>
      </c>
      <c r="Q4078" s="12" t="s">
        <v>8315</v>
      </c>
      <c r="R4078" t="s">
        <v>8316</v>
      </c>
      <c r="S4078" s="10">
        <f t="shared" si="347"/>
        <v>41905.795706018522</v>
      </c>
      <c r="T4078" s="9">
        <f t="shared" si="348"/>
        <v>41933.82708333333</v>
      </c>
      <c r="U4078">
        <f t="shared" si="349"/>
        <v>2014</v>
      </c>
      <c r="V4078">
        <f t="shared" si="344"/>
        <v>9</v>
      </c>
    </row>
    <row r="4079" spans="1:22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45"/>
        <v>9</v>
      </c>
      <c r="P4079">
        <f t="shared" si="346"/>
        <v>222.5</v>
      </c>
      <c r="Q4079" s="12" t="s">
        <v>8315</v>
      </c>
      <c r="R4079" t="s">
        <v>8316</v>
      </c>
      <c r="S4079" s="10">
        <f t="shared" si="347"/>
        <v>42695.7105787037</v>
      </c>
      <c r="T4079" s="9">
        <f t="shared" si="348"/>
        <v>42725.7105787037</v>
      </c>
      <c r="U4079">
        <f t="shared" si="349"/>
        <v>2016</v>
      </c>
      <c r="V4079">
        <f t="shared" si="344"/>
        <v>11</v>
      </c>
    </row>
    <row r="4080" spans="1:22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45"/>
        <v>0</v>
      </c>
      <c r="P4080" t="str">
        <f t="shared" si="346"/>
        <v>no backers</v>
      </c>
      <c r="Q4080" s="12" t="s">
        <v>8315</v>
      </c>
      <c r="R4080" t="s">
        <v>8316</v>
      </c>
      <c r="S4080" s="10">
        <f t="shared" si="347"/>
        <v>42732.787523148145</v>
      </c>
      <c r="T4080" s="9">
        <f t="shared" si="348"/>
        <v>42762.787523148145</v>
      </c>
      <c r="U4080">
        <f t="shared" si="349"/>
        <v>2016</v>
      </c>
      <c r="V4080">
        <f t="shared" si="344"/>
        <v>12</v>
      </c>
    </row>
    <row r="4081" spans="1:22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45"/>
        <v>0</v>
      </c>
      <c r="P4081">
        <f t="shared" si="346"/>
        <v>5</v>
      </c>
      <c r="Q4081" s="12" t="s">
        <v>8315</v>
      </c>
      <c r="R4081" t="s">
        <v>8316</v>
      </c>
      <c r="S4081" s="10">
        <f t="shared" si="347"/>
        <v>42510.938900462963</v>
      </c>
      <c r="T4081" s="9">
        <f t="shared" si="348"/>
        <v>42540.938900462963</v>
      </c>
      <c r="U4081">
        <f t="shared" si="349"/>
        <v>2016</v>
      </c>
      <c r="V4081">
        <f t="shared" si="344"/>
        <v>5</v>
      </c>
    </row>
    <row r="4082" spans="1:22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45"/>
        <v>0</v>
      </c>
      <c r="P4082" t="str">
        <f t="shared" si="346"/>
        <v>no backers</v>
      </c>
      <c r="Q4082" s="12" t="s">
        <v>8315</v>
      </c>
      <c r="R4082" t="s">
        <v>8316</v>
      </c>
      <c r="S4082" s="10">
        <f t="shared" si="347"/>
        <v>42511.698101851856</v>
      </c>
      <c r="T4082" s="9">
        <f t="shared" si="348"/>
        <v>42535.787500000006</v>
      </c>
      <c r="U4082">
        <f t="shared" si="349"/>
        <v>2016</v>
      </c>
      <c r="V4082">
        <f t="shared" ref="V4082:V4115" si="350">MONTH(S4082)</f>
        <v>5</v>
      </c>
    </row>
    <row r="4083" spans="1:22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45"/>
        <v>16</v>
      </c>
      <c r="P4083">
        <f t="shared" si="346"/>
        <v>29.166699999999999</v>
      </c>
      <c r="Q4083" s="12" t="s">
        <v>8315</v>
      </c>
      <c r="R4083" t="s">
        <v>8316</v>
      </c>
      <c r="S4083" s="10">
        <f t="shared" si="347"/>
        <v>42041.581307870365</v>
      </c>
      <c r="T4083" s="9">
        <f t="shared" si="348"/>
        <v>42071.539641203708</v>
      </c>
      <c r="U4083">
        <f t="shared" si="349"/>
        <v>2015</v>
      </c>
      <c r="V4083">
        <f t="shared" si="350"/>
        <v>2</v>
      </c>
    </row>
    <row r="4084" spans="1:22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45"/>
        <v>2</v>
      </c>
      <c r="P4084">
        <f t="shared" si="346"/>
        <v>1.5</v>
      </c>
      <c r="Q4084" s="12" t="s">
        <v>8315</v>
      </c>
      <c r="R4084" t="s">
        <v>8316</v>
      </c>
      <c r="S4084" s="10">
        <f t="shared" si="347"/>
        <v>42307.189270833333</v>
      </c>
      <c r="T4084" s="9">
        <f t="shared" si="348"/>
        <v>42322.958333333328</v>
      </c>
      <c r="U4084">
        <f t="shared" si="349"/>
        <v>2015</v>
      </c>
      <c r="V4084">
        <f t="shared" si="350"/>
        <v>10</v>
      </c>
    </row>
    <row r="4085" spans="1:22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45"/>
        <v>22</v>
      </c>
      <c r="P4085">
        <f t="shared" si="346"/>
        <v>126.5</v>
      </c>
      <c r="Q4085" s="12" t="s">
        <v>8315</v>
      </c>
      <c r="R4085" t="s">
        <v>8316</v>
      </c>
      <c r="S4085" s="10">
        <f t="shared" si="347"/>
        <v>42353.761759259258</v>
      </c>
      <c r="T4085" s="9">
        <f t="shared" si="348"/>
        <v>42383.761759259258</v>
      </c>
      <c r="U4085">
        <f t="shared" si="349"/>
        <v>2015</v>
      </c>
      <c r="V4085">
        <f t="shared" si="350"/>
        <v>12</v>
      </c>
    </row>
    <row r="4086" spans="1:22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45"/>
        <v>0</v>
      </c>
      <c r="P4086">
        <f t="shared" si="346"/>
        <v>10</v>
      </c>
      <c r="Q4086" s="12" t="s">
        <v>8315</v>
      </c>
      <c r="R4086" t="s">
        <v>8316</v>
      </c>
      <c r="S4086" s="10">
        <f t="shared" si="347"/>
        <v>42622.436412037037</v>
      </c>
      <c r="T4086" s="9">
        <f t="shared" si="348"/>
        <v>42652.436412037037</v>
      </c>
      <c r="U4086">
        <f t="shared" si="349"/>
        <v>2016</v>
      </c>
      <c r="V4086">
        <f t="shared" si="350"/>
        <v>9</v>
      </c>
    </row>
    <row r="4087" spans="1:22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45"/>
        <v>0</v>
      </c>
      <c r="P4087">
        <f t="shared" si="346"/>
        <v>10</v>
      </c>
      <c r="Q4087" s="12" t="s">
        <v>8315</v>
      </c>
      <c r="R4087" t="s">
        <v>8316</v>
      </c>
      <c r="S4087" s="10">
        <f t="shared" si="347"/>
        <v>42058.603877314818</v>
      </c>
      <c r="T4087" s="9">
        <f t="shared" si="348"/>
        <v>42087.165972222225</v>
      </c>
      <c r="U4087">
        <f t="shared" si="349"/>
        <v>2015</v>
      </c>
      <c r="V4087">
        <f t="shared" si="350"/>
        <v>2</v>
      </c>
    </row>
    <row r="4088" spans="1:22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45"/>
        <v>5</v>
      </c>
      <c r="P4088">
        <f t="shared" si="346"/>
        <v>9.4</v>
      </c>
      <c r="Q4088" s="12" t="s">
        <v>8315</v>
      </c>
      <c r="R4088" t="s">
        <v>8316</v>
      </c>
      <c r="S4088" s="10">
        <f t="shared" si="347"/>
        <v>42304.940960648149</v>
      </c>
      <c r="T4088" s="9">
        <f t="shared" si="348"/>
        <v>42329.166666666672</v>
      </c>
      <c r="U4088">
        <f t="shared" si="349"/>
        <v>2015</v>
      </c>
      <c r="V4088">
        <f t="shared" si="350"/>
        <v>10</v>
      </c>
    </row>
    <row r="4089" spans="1:22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45"/>
        <v>0</v>
      </c>
      <c r="P4089" t="str">
        <f t="shared" si="346"/>
        <v>no backers</v>
      </c>
      <c r="Q4089" s="12" t="s">
        <v>8315</v>
      </c>
      <c r="R4089" t="s">
        <v>8316</v>
      </c>
      <c r="S4089" s="10">
        <f t="shared" si="347"/>
        <v>42538.742893518516</v>
      </c>
      <c r="T4089" s="9">
        <f t="shared" si="348"/>
        <v>42568.742893518516</v>
      </c>
      <c r="U4089">
        <f t="shared" si="349"/>
        <v>2016</v>
      </c>
      <c r="V4089">
        <f t="shared" si="350"/>
        <v>6</v>
      </c>
    </row>
    <row r="4090" spans="1:22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45"/>
        <v>11</v>
      </c>
      <c r="P4090">
        <f t="shared" si="346"/>
        <v>72</v>
      </c>
      <c r="Q4090" s="12" t="s">
        <v>8315</v>
      </c>
      <c r="R4090" t="s">
        <v>8316</v>
      </c>
      <c r="S4090" s="10">
        <f t="shared" si="347"/>
        <v>41990.612546296295</v>
      </c>
      <c r="T4090" s="9">
        <f t="shared" si="348"/>
        <v>42020.434722222228</v>
      </c>
      <c r="U4090">
        <f t="shared" si="349"/>
        <v>2014</v>
      </c>
      <c r="V4090">
        <f t="shared" si="350"/>
        <v>12</v>
      </c>
    </row>
    <row r="4091" spans="1:22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45"/>
        <v>5</v>
      </c>
      <c r="P4091">
        <f t="shared" si="346"/>
        <v>30</v>
      </c>
      <c r="Q4091" s="12" t="s">
        <v>8315</v>
      </c>
      <c r="R4091" t="s">
        <v>8316</v>
      </c>
      <c r="S4091" s="10">
        <f t="shared" si="347"/>
        <v>42122.732499999998</v>
      </c>
      <c r="T4091" s="9">
        <f t="shared" si="348"/>
        <v>42155.732638888891</v>
      </c>
      <c r="U4091">
        <f t="shared" si="349"/>
        <v>2015</v>
      </c>
      <c r="V4091">
        <f t="shared" si="350"/>
        <v>4</v>
      </c>
    </row>
    <row r="4092" spans="1:22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45"/>
        <v>3</v>
      </c>
      <c r="P4092">
        <f t="shared" si="346"/>
        <v>10.666700000000001</v>
      </c>
      <c r="Q4092" s="12" t="s">
        <v>8315</v>
      </c>
      <c r="R4092" t="s">
        <v>8316</v>
      </c>
      <c r="S4092" s="10">
        <f t="shared" si="347"/>
        <v>42209.67288194444</v>
      </c>
      <c r="T4092" s="9">
        <f t="shared" si="348"/>
        <v>42223.625</v>
      </c>
      <c r="U4092">
        <f t="shared" si="349"/>
        <v>2015</v>
      </c>
      <c r="V4092">
        <f t="shared" si="350"/>
        <v>7</v>
      </c>
    </row>
    <row r="4093" spans="1:22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45"/>
        <v>13</v>
      </c>
      <c r="P4093">
        <f t="shared" si="346"/>
        <v>25.5</v>
      </c>
      <c r="Q4093" s="12" t="s">
        <v>8315</v>
      </c>
      <c r="R4093" t="s">
        <v>8316</v>
      </c>
      <c r="S4093" s="10">
        <f t="shared" si="347"/>
        <v>41990.506377314814</v>
      </c>
      <c r="T4093" s="9">
        <f t="shared" si="348"/>
        <v>42020.506377314814</v>
      </c>
      <c r="U4093">
        <f t="shared" si="349"/>
        <v>2014</v>
      </c>
      <c r="V4093">
        <f t="shared" si="350"/>
        <v>12</v>
      </c>
    </row>
    <row r="4094" spans="1:22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45"/>
        <v>0</v>
      </c>
      <c r="P4094">
        <f t="shared" si="346"/>
        <v>20</v>
      </c>
      <c r="Q4094" s="12" t="s">
        <v>8315</v>
      </c>
      <c r="R4094" t="s">
        <v>8316</v>
      </c>
      <c r="S4094" s="10">
        <f t="shared" si="347"/>
        <v>42039.194988425923</v>
      </c>
      <c r="T4094" s="9">
        <f t="shared" si="348"/>
        <v>42099.153321759266</v>
      </c>
      <c r="U4094">
        <f t="shared" si="349"/>
        <v>2015</v>
      </c>
      <c r="V4094">
        <f t="shared" si="350"/>
        <v>2</v>
      </c>
    </row>
    <row r="4095" spans="1:22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45"/>
        <v>2</v>
      </c>
      <c r="P4095">
        <f t="shared" si="346"/>
        <v>15</v>
      </c>
      <c r="Q4095" s="12" t="s">
        <v>8315</v>
      </c>
      <c r="R4095" t="s">
        <v>8316</v>
      </c>
      <c r="S4095" s="10">
        <f t="shared" si="347"/>
        <v>42178.815891203703</v>
      </c>
      <c r="T4095" s="9">
        <f t="shared" si="348"/>
        <v>42238.815891203703</v>
      </c>
      <c r="U4095">
        <f t="shared" si="349"/>
        <v>2015</v>
      </c>
      <c r="V4095">
        <f t="shared" si="350"/>
        <v>6</v>
      </c>
    </row>
    <row r="4096" spans="1:22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45"/>
        <v>37</v>
      </c>
      <c r="P4096">
        <f t="shared" si="346"/>
        <v>91.25</v>
      </c>
      <c r="Q4096" s="12" t="s">
        <v>8315</v>
      </c>
      <c r="R4096" t="s">
        <v>8316</v>
      </c>
      <c r="S4096" s="10">
        <f t="shared" si="347"/>
        <v>41890.086805555555</v>
      </c>
      <c r="T4096" s="9">
        <f t="shared" si="348"/>
        <v>41934.207638888889</v>
      </c>
      <c r="U4096">
        <f t="shared" si="349"/>
        <v>2014</v>
      </c>
      <c r="V4096">
        <f t="shared" si="350"/>
        <v>9</v>
      </c>
    </row>
    <row r="4097" spans="1:22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45"/>
        <v>3</v>
      </c>
      <c r="P4097">
        <f t="shared" si="346"/>
        <v>800</v>
      </c>
      <c r="Q4097" s="12" t="s">
        <v>8315</v>
      </c>
      <c r="R4097" t="s">
        <v>8316</v>
      </c>
      <c r="S4097" s="10">
        <f t="shared" si="347"/>
        <v>42693.031828703708</v>
      </c>
      <c r="T4097" s="9">
        <f t="shared" si="348"/>
        <v>42723.031828703708</v>
      </c>
      <c r="U4097">
        <f t="shared" si="349"/>
        <v>2016</v>
      </c>
      <c r="V4097">
        <f t="shared" si="350"/>
        <v>11</v>
      </c>
    </row>
    <row r="4098" spans="1:22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45"/>
        <v>11</v>
      </c>
      <c r="P4098">
        <f t="shared" si="346"/>
        <v>80</v>
      </c>
      <c r="Q4098" s="12" t="s">
        <v>8315</v>
      </c>
      <c r="R4098" t="s">
        <v>8316</v>
      </c>
      <c r="S4098" s="10">
        <f t="shared" si="347"/>
        <v>42750.530312499999</v>
      </c>
      <c r="T4098" s="9">
        <f t="shared" si="348"/>
        <v>42794.368749999994</v>
      </c>
      <c r="U4098">
        <f t="shared" si="349"/>
        <v>2017</v>
      </c>
      <c r="V4098">
        <f t="shared" si="350"/>
        <v>1</v>
      </c>
    </row>
    <row r="4099" spans="1:22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51">ROUND(E4099/D4099*100,0)</f>
        <v>0</v>
      </c>
      <c r="P4099" t="str">
        <f t="shared" ref="P4099:P4115" si="352">IFERROR(ROUND(E4099/L4099,4),"no backers")</f>
        <v>no backers</v>
      </c>
      <c r="Q4099" s="12" t="s">
        <v>8315</v>
      </c>
      <c r="R4099" t="s">
        <v>8316</v>
      </c>
      <c r="S4099" s="10">
        <f t="shared" ref="S4099:S4115" si="353">(((J4099/60)/60)/24)+DATE(1970,1,1)</f>
        <v>42344.824502314819</v>
      </c>
      <c r="T4099" s="9">
        <f t="shared" ref="T4099:T4115" si="354">(((I4099/60)/60)/24)+DATE(1970,1,1)</f>
        <v>42400.996527777781</v>
      </c>
      <c r="U4099">
        <f t="shared" si="349"/>
        <v>2015</v>
      </c>
      <c r="V4099">
        <f t="shared" si="350"/>
        <v>12</v>
      </c>
    </row>
    <row r="4100" spans="1:22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51"/>
        <v>0</v>
      </c>
      <c r="P4100" t="str">
        <f t="shared" si="352"/>
        <v>no backers</v>
      </c>
      <c r="Q4100" s="12" t="s">
        <v>8315</v>
      </c>
      <c r="R4100" t="s">
        <v>8316</v>
      </c>
      <c r="S4100" s="10">
        <f t="shared" si="353"/>
        <v>42495.722187499996</v>
      </c>
      <c r="T4100" s="9">
        <f t="shared" si="354"/>
        <v>42525.722187499996</v>
      </c>
      <c r="U4100">
        <f t="shared" si="349"/>
        <v>2016</v>
      </c>
      <c r="V4100">
        <f t="shared" si="350"/>
        <v>5</v>
      </c>
    </row>
    <row r="4101" spans="1:22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51"/>
        <v>1</v>
      </c>
      <c r="P4101">
        <f t="shared" si="352"/>
        <v>50</v>
      </c>
      <c r="Q4101" s="12" t="s">
        <v>8315</v>
      </c>
      <c r="R4101" t="s">
        <v>8316</v>
      </c>
      <c r="S4101" s="10">
        <f t="shared" si="353"/>
        <v>42570.850381944445</v>
      </c>
      <c r="T4101" s="9">
        <f t="shared" si="354"/>
        <v>42615.850381944445</v>
      </c>
      <c r="U4101">
        <f t="shared" si="349"/>
        <v>2016</v>
      </c>
      <c r="V4101">
        <f t="shared" si="350"/>
        <v>7</v>
      </c>
    </row>
    <row r="4102" spans="1:22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51"/>
        <v>0</v>
      </c>
      <c r="P4102" t="str">
        <f t="shared" si="352"/>
        <v>no backers</v>
      </c>
      <c r="Q4102" s="12" t="s">
        <v>8315</v>
      </c>
      <c r="R4102" t="s">
        <v>8316</v>
      </c>
      <c r="S4102" s="10">
        <f t="shared" si="353"/>
        <v>41927.124884259261</v>
      </c>
      <c r="T4102" s="9">
        <f t="shared" si="354"/>
        <v>41937.124884259261</v>
      </c>
      <c r="U4102">
        <f t="shared" si="349"/>
        <v>2014</v>
      </c>
      <c r="V4102">
        <f t="shared" si="350"/>
        <v>10</v>
      </c>
    </row>
    <row r="4103" spans="1:22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51"/>
        <v>0</v>
      </c>
      <c r="P4103" t="str">
        <f t="shared" si="352"/>
        <v>no backers</v>
      </c>
      <c r="Q4103" s="12" t="s">
        <v>8315</v>
      </c>
      <c r="R4103" t="s">
        <v>8316</v>
      </c>
      <c r="S4103" s="10">
        <f t="shared" si="353"/>
        <v>42730.903726851851</v>
      </c>
      <c r="T4103" s="9">
        <f t="shared" si="354"/>
        <v>42760.903726851851</v>
      </c>
      <c r="U4103">
        <f t="shared" si="349"/>
        <v>2016</v>
      </c>
      <c r="V4103">
        <f t="shared" si="350"/>
        <v>12</v>
      </c>
    </row>
    <row r="4104" spans="1:22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51"/>
        <v>27</v>
      </c>
      <c r="P4104">
        <f t="shared" si="352"/>
        <v>22.833300000000001</v>
      </c>
      <c r="Q4104" s="12" t="s">
        <v>8315</v>
      </c>
      <c r="R4104" t="s">
        <v>8316</v>
      </c>
      <c r="S4104" s="10">
        <f t="shared" si="353"/>
        <v>42475.848067129627</v>
      </c>
      <c r="T4104" s="9">
        <f t="shared" si="354"/>
        <v>42505.848067129627</v>
      </c>
      <c r="U4104">
        <f t="shared" si="349"/>
        <v>2016</v>
      </c>
      <c r="V4104">
        <f t="shared" si="350"/>
        <v>4</v>
      </c>
    </row>
    <row r="4105" spans="1:22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51"/>
        <v>10</v>
      </c>
      <c r="P4105">
        <f t="shared" si="352"/>
        <v>16.666699999999999</v>
      </c>
      <c r="Q4105" s="12" t="s">
        <v>8315</v>
      </c>
      <c r="R4105" t="s">
        <v>8316</v>
      </c>
      <c r="S4105" s="10">
        <f t="shared" si="353"/>
        <v>42188.83293981482</v>
      </c>
      <c r="T4105" s="9">
        <f t="shared" si="354"/>
        <v>42242.772222222222</v>
      </c>
      <c r="U4105">
        <f t="shared" si="349"/>
        <v>2015</v>
      </c>
      <c r="V4105">
        <f t="shared" si="350"/>
        <v>7</v>
      </c>
    </row>
    <row r="4106" spans="1:22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51"/>
        <v>21</v>
      </c>
      <c r="P4106">
        <f t="shared" si="352"/>
        <v>45.785699999999999</v>
      </c>
      <c r="Q4106" s="12" t="s">
        <v>8315</v>
      </c>
      <c r="R4106" t="s">
        <v>8316</v>
      </c>
      <c r="S4106" s="10">
        <f t="shared" si="353"/>
        <v>42640.278171296297</v>
      </c>
      <c r="T4106" s="9">
        <f t="shared" si="354"/>
        <v>42670.278171296297</v>
      </c>
      <c r="U4106">
        <f t="shared" si="349"/>
        <v>2016</v>
      </c>
      <c r="V4106">
        <f t="shared" si="350"/>
        <v>9</v>
      </c>
    </row>
    <row r="4107" spans="1:22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51"/>
        <v>7</v>
      </c>
      <c r="P4107">
        <f t="shared" si="352"/>
        <v>383.33330000000001</v>
      </c>
      <c r="Q4107" s="12" t="s">
        <v>8315</v>
      </c>
      <c r="R4107" t="s">
        <v>8316</v>
      </c>
      <c r="S4107" s="10">
        <f t="shared" si="353"/>
        <v>42697.010520833333</v>
      </c>
      <c r="T4107" s="9">
        <f t="shared" si="354"/>
        <v>42730.010520833333</v>
      </c>
      <c r="U4107">
        <f t="shared" si="349"/>
        <v>2016</v>
      </c>
      <c r="V4107">
        <f t="shared" si="350"/>
        <v>11</v>
      </c>
    </row>
    <row r="4108" spans="1:22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51"/>
        <v>71</v>
      </c>
      <c r="P4108">
        <f t="shared" si="352"/>
        <v>106.9697</v>
      </c>
      <c r="Q4108" s="12" t="s">
        <v>8315</v>
      </c>
      <c r="R4108" t="s">
        <v>8316</v>
      </c>
      <c r="S4108" s="10">
        <f t="shared" si="353"/>
        <v>42053.049375000002</v>
      </c>
      <c r="T4108" s="9">
        <f t="shared" si="354"/>
        <v>42096.041666666672</v>
      </c>
      <c r="U4108">
        <f t="shared" si="349"/>
        <v>2015</v>
      </c>
      <c r="V4108">
        <f t="shared" si="350"/>
        <v>2</v>
      </c>
    </row>
    <row r="4109" spans="1:22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51"/>
        <v>2</v>
      </c>
      <c r="P4109">
        <f t="shared" si="352"/>
        <v>10.25</v>
      </c>
      <c r="Q4109" s="12" t="s">
        <v>8315</v>
      </c>
      <c r="R4109" t="s">
        <v>8316</v>
      </c>
      <c r="S4109" s="10">
        <f t="shared" si="353"/>
        <v>41883.916678240741</v>
      </c>
      <c r="T4109" s="9">
        <f t="shared" si="354"/>
        <v>41906.916678240741</v>
      </c>
      <c r="U4109">
        <f t="shared" si="349"/>
        <v>2014</v>
      </c>
      <c r="V4109">
        <f t="shared" si="350"/>
        <v>9</v>
      </c>
    </row>
    <row r="4110" spans="1:22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51"/>
        <v>2</v>
      </c>
      <c r="P4110">
        <f t="shared" si="352"/>
        <v>59</v>
      </c>
      <c r="Q4110" s="12" t="s">
        <v>8315</v>
      </c>
      <c r="R4110" t="s">
        <v>8316</v>
      </c>
      <c r="S4110" s="10">
        <f t="shared" si="353"/>
        <v>42767.031678240746</v>
      </c>
      <c r="T4110" s="9">
        <f t="shared" si="354"/>
        <v>42797.208333333328</v>
      </c>
      <c r="U4110">
        <f t="shared" si="349"/>
        <v>2017</v>
      </c>
      <c r="V4110">
        <f t="shared" si="350"/>
        <v>2</v>
      </c>
    </row>
    <row r="4111" spans="1:22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51"/>
        <v>0</v>
      </c>
      <c r="P4111" t="str">
        <f t="shared" si="352"/>
        <v>no backers</v>
      </c>
      <c r="Q4111" s="12" t="s">
        <v>8315</v>
      </c>
      <c r="R4111" t="s">
        <v>8316</v>
      </c>
      <c r="S4111" s="10">
        <f t="shared" si="353"/>
        <v>42307.539398148147</v>
      </c>
      <c r="T4111" s="9">
        <f t="shared" si="354"/>
        <v>42337.581064814818</v>
      </c>
      <c r="U4111">
        <f t="shared" si="349"/>
        <v>2015</v>
      </c>
      <c r="V4111">
        <f t="shared" si="350"/>
        <v>10</v>
      </c>
    </row>
    <row r="4112" spans="1:22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51"/>
        <v>29</v>
      </c>
      <c r="P4112">
        <f t="shared" si="352"/>
        <v>14.333299999999999</v>
      </c>
      <c r="Q4112" s="12" t="s">
        <v>8315</v>
      </c>
      <c r="R4112" t="s">
        <v>8316</v>
      </c>
      <c r="S4112" s="10">
        <f t="shared" si="353"/>
        <v>42512.626747685179</v>
      </c>
      <c r="T4112" s="9">
        <f t="shared" si="354"/>
        <v>42572.626747685179</v>
      </c>
      <c r="U4112">
        <f t="shared" si="349"/>
        <v>2016</v>
      </c>
      <c r="V4112">
        <f t="shared" si="350"/>
        <v>5</v>
      </c>
    </row>
    <row r="4113" spans="1:22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51"/>
        <v>3</v>
      </c>
      <c r="P4113">
        <f t="shared" si="352"/>
        <v>15.666700000000001</v>
      </c>
      <c r="Q4113" s="12" t="s">
        <v>8315</v>
      </c>
      <c r="R4113" t="s">
        <v>8316</v>
      </c>
      <c r="S4113" s="10">
        <f t="shared" si="353"/>
        <v>42029.135879629626</v>
      </c>
      <c r="T4113" s="9">
        <f t="shared" si="354"/>
        <v>42059.135879629626</v>
      </c>
      <c r="U4113">
        <f t="shared" si="349"/>
        <v>2015</v>
      </c>
      <c r="V4113">
        <f t="shared" si="350"/>
        <v>1</v>
      </c>
    </row>
    <row r="4114" spans="1:22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51"/>
        <v>0</v>
      </c>
      <c r="P4114">
        <f t="shared" si="352"/>
        <v>1</v>
      </c>
      <c r="Q4114" s="12" t="s">
        <v>8315</v>
      </c>
      <c r="R4114" t="s">
        <v>8316</v>
      </c>
      <c r="S4114" s="10">
        <f t="shared" si="353"/>
        <v>42400.946597222224</v>
      </c>
      <c r="T4114" s="9">
        <f t="shared" si="354"/>
        <v>42428</v>
      </c>
      <c r="U4114">
        <f t="shared" si="349"/>
        <v>2016</v>
      </c>
      <c r="V4114">
        <f t="shared" si="350"/>
        <v>1</v>
      </c>
    </row>
    <row r="4115" spans="1:22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51"/>
        <v>0</v>
      </c>
      <c r="P4115">
        <f t="shared" si="352"/>
        <v>1</v>
      </c>
      <c r="Q4115" s="12" t="s">
        <v>8315</v>
      </c>
      <c r="R4115" t="s">
        <v>8316</v>
      </c>
      <c r="S4115" s="10">
        <f t="shared" si="353"/>
        <v>42358.573182870372</v>
      </c>
      <c r="T4115" s="9">
        <f t="shared" si="354"/>
        <v>42377.273611111115</v>
      </c>
      <c r="U4115">
        <f t="shared" si="349"/>
        <v>2015</v>
      </c>
      <c r="V4115">
        <f t="shared" si="350"/>
        <v>12</v>
      </c>
    </row>
  </sheetData>
  <conditionalFormatting sqref="F1:F1048576">
    <cfRule type="containsText" dxfId="3" priority="2" operator="containsText" text="successful">
      <formula>NOT(ISERROR(SEARCH("successful",F1)))</formula>
    </cfRule>
    <cfRule type="containsText" dxfId="2" priority="3" operator="containsText" text="live">
      <formula>NOT(ISERROR(SEARCH("live",F1)))</formula>
    </cfRule>
  </conditionalFormatting>
  <conditionalFormatting sqref="O1:O1048576 P1 R1:V1">
    <cfRule type="colorScale" priority="1">
      <colorScale>
        <cfvo type="min"/>
        <cfvo type="max"/>
        <color rgb="FFFF0000"/>
        <color rgb="FF3366FF"/>
      </colorScale>
    </cfRule>
  </conditionalFormatting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T6"/>
  <sheetViews>
    <sheetView workbookViewId="0">
      <selection activeCell="F2" sqref="F2"/>
    </sheetView>
  </sheetViews>
  <sheetFormatPr baseColWidth="10" defaultRowHeight="15" x14ac:dyDescent="0.2"/>
  <cols>
    <col min="1" max="1" width="28.33203125" bestFit="1" customWidth="1"/>
    <col min="2" max="2" width="106.83203125" bestFit="1" customWidth="1"/>
    <col min="3" max="3" width="10.83203125" style="18"/>
    <col min="6" max="6" width="11.1640625" bestFit="1" customWidth="1"/>
  </cols>
  <sheetData>
    <row r="1" spans="1:20" ht="16" x14ac:dyDescent="0.2">
      <c r="A1" s="1" t="s">
        <v>8380</v>
      </c>
      <c r="B1" s="2" t="s">
        <v>8381</v>
      </c>
      <c r="C1" s="17" t="s">
        <v>8216</v>
      </c>
      <c r="D1" s="7" t="s">
        <v>8217</v>
      </c>
      <c r="E1" t="s">
        <v>8307</v>
      </c>
      <c r="F1" s="1" t="s">
        <v>8382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8305</v>
      </c>
      <c r="R1" s="1" t="s">
        <v>8365</v>
      </c>
      <c r="S1" s="1" t="s">
        <v>8366</v>
      </c>
      <c r="T1" s="1" t="s">
        <v>8367</v>
      </c>
    </row>
    <row r="2" spans="1:20" x14ac:dyDescent="0.2">
      <c r="A2" s="16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 s="18">
        <f>VLOOKUP(A2, Kickstarter!B:E, 3, FALSE)</f>
        <v>2000</v>
      </c>
      <c r="D2" s="18">
        <f>VLOOKUP(A2, Kickstarter!B:E, 4, FALSE)</f>
        <v>2020</v>
      </c>
      <c r="E2">
        <f>VLOOKUP(A2, Kickstarter!B:P, 15, FALSE)</f>
        <v>51.794899999999998</v>
      </c>
      <c r="F2">
        <f>VLOOKUP(A2, Kickstarter!B:L, 11, FALSE)</f>
        <v>39</v>
      </c>
    </row>
    <row r="3" spans="1:20" x14ac:dyDescent="0.2">
      <c r="A3" s="16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 s="18">
        <f>VLOOKUP(A3, Kickstarter!B:E, 3, FALSE)</f>
        <v>2000</v>
      </c>
      <c r="D3" s="18">
        <f>VLOOKUP(A3, Kickstarter!B:E, 4, FALSE)</f>
        <v>2020</v>
      </c>
      <c r="E3">
        <f>VLOOKUP(A3, Kickstarter!B:P, 15, FALSE)</f>
        <v>36.071399999999997</v>
      </c>
      <c r="F3">
        <f>VLOOKUP(A3, Kickstarter!B:L, 11, FALSE)</f>
        <v>56</v>
      </c>
    </row>
    <row r="4" spans="1:20" x14ac:dyDescent="0.2">
      <c r="A4" s="16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 s="18">
        <f>VLOOKUP(A4, Kickstarter!B:E, 3, FALSE)</f>
        <v>1500</v>
      </c>
      <c r="D4" s="18">
        <f>VLOOKUP(A4, Kickstarter!B:E, 4, FALSE)</f>
        <v>2576</v>
      </c>
      <c r="E4">
        <f>VLOOKUP(A4, Kickstarter!B:P, 15, FALSE)</f>
        <v>33.025599999999997</v>
      </c>
      <c r="F4">
        <f>VLOOKUP(A4, Kickstarter!B:L, 11, FALSE)</f>
        <v>78</v>
      </c>
    </row>
    <row r="5" spans="1:20" x14ac:dyDescent="0.2">
      <c r="A5" s="16" t="s">
        <v>3329</v>
      </c>
      <c r="B5" t="str">
        <f>VLOOKUP(A5, Kickstarter!B:C, 2, FALSE)</f>
        <v>Jestia and Raedon is a brand new romantic comedy play going to the Edinburgh Fringe Festival this summer.</v>
      </c>
      <c r="C5" s="18">
        <f>VLOOKUP(A5, Kickstarter!B:E, 3, FALSE)</f>
        <v>1000</v>
      </c>
      <c r="D5" s="18">
        <f>VLOOKUP(A5, Kickstarter!B:E, 4, FALSE)</f>
        <v>1168</v>
      </c>
      <c r="E5">
        <f>VLOOKUP(A5, Kickstarter!B:P, 15, FALSE)</f>
        <v>44.923099999999998</v>
      </c>
      <c r="F5">
        <f>VLOOKUP(A5, Kickstarter!B:L, 11, FALSE)</f>
        <v>26</v>
      </c>
    </row>
    <row r="6" spans="1:20" x14ac:dyDescent="0.2">
      <c r="A6" s="1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 s="18">
        <f>VLOOKUP(A6, Kickstarter!B:E, 3, FALSE)</f>
        <v>4000</v>
      </c>
      <c r="D6" s="18">
        <f>VLOOKUP(A6, Kickstarter!B:E, 4, FALSE)</f>
        <v>4137</v>
      </c>
      <c r="E6">
        <f>VLOOKUP(A6, Kickstarter!B:P, 15, FALSE)</f>
        <v>36.610599999999998</v>
      </c>
      <c r="F6">
        <f>VLOOKUP(A6, Kickstarter!B:L, 11, FALSE)</f>
        <v>113</v>
      </c>
    </row>
  </sheetData>
  <conditionalFormatting sqref="F1">
    <cfRule type="containsText" dxfId="1" priority="2" operator="containsText" text="successful">
      <formula>NOT(ISERROR(SEARCH("successful",F1)))</formula>
    </cfRule>
    <cfRule type="containsText" dxfId="0" priority="3" operator="containsText" text="live">
      <formula>NOT(ISERROR(SEARCH("live",F1)))</formula>
    </cfRule>
  </conditionalFormatting>
  <conditionalFormatting sqref="O1:P1 R1:T1">
    <cfRule type="colorScale" priority="1">
      <colorScale>
        <cfvo type="min"/>
        <cfvo type="max"/>
        <color rgb="FFFF0000"/>
        <color rgb="FF3366FF"/>
      </colorScale>
    </cfRule>
  </conditionalFormatting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/>
  <dimension ref="A1:C10"/>
  <sheetViews>
    <sheetView workbookViewId="0">
      <selection activeCell="B5" sqref="B5"/>
    </sheetView>
  </sheetViews>
  <sheetFormatPr baseColWidth="10" defaultRowHeight="15" x14ac:dyDescent="0.2"/>
  <cols>
    <col min="1" max="1" width="20.83203125" bestFit="1" customWidth="1"/>
  </cols>
  <sheetData>
    <row r="1" spans="1:3" x14ac:dyDescent="0.2">
      <c r="B1" t="s">
        <v>8383</v>
      </c>
      <c r="C1" t="s">
        <v>8384</v>
      </c>
    </row>
    <row r="2" spans="1:3" x14ac:dyDescent="0.2">
      <c r="A2" t="s">
        <v>8385</v>
      </c>
      <c r="B2" s="19" t="e">
        <f>AVERAGE(#REF!)</f>
        <v>#REF!</v>
      </c>
      <c r="C2" s="19" t="e">
        <f>AVERAGE(#REF!)</f>
        <v>#REF!</v>
      </c>
    </row>
    <row r="3" spans="1:3" x14ac:dyDescent="0.2">
      <c r="A3" t="s">
        <v>8386</v>
      </c>
      <c r="B3" s="19" t="e">
        <f>MEDIAN(#REF!)</f>
        <v>#REF!</v>
      </c>
      <c r="C3" s="19" t="e">
        <f>MEDIAN(#REF!)</f>
        <v>#REF!</v>
      </c>
    </row>
    <row r="4" spans="1:3" x14ac:dyDescent="0.2">
      <c r="B4" s="19"/>
      <c r="C4" s="19"/>
    </row>
    <row r="5" spans="1:3" x14ac:dyDescent="0.2">
      <c r="A5" t="s">
        <v>8387</v>
      </c>
      <c r="B5" s="19" t="e">
        <f>AVERAGE(#REF!)</f>
        <v>#REF!</v>
      </c>
      <c r="C5" s="19" t="e">
        <f>AVERAGE(#REF!)</f>
        <v>#REF!</v>
      </c>
    </row>
    <row r="6" spans="1:3" x14ac:dyDescent="0.2">
      <c r="A6" t="s">
        <v>8388</v>
      </c>
      <c r="B6" s="19" t="e">
        <f>MEDIAN(#REF!)</f>
        <v>#REF!</v>
      </c>
      <c r="C6" s="19" t="e">
        <f>MEDIAN(#REF!)</f>
        <v>#REF!</v>
      </c>
    </row>
    <row r="7" spans="1:3" x14ac:dyDescent="0.2">
      <c r="A7" t="s">
        <v>8389</v>
      </c>
      <c r="B7" s="19" t="e">
        <f>_xlfn.STDEV.P(#REF!)</f>
        <v>#REF!</v>
      </c>
      <c r="C7" s="19" t="e">
        <f>_xlfn.STDEV.P(#REF!)</f>
        <v>#REF!</v>
      </c>
    </row>
    <row r="8" spans="1:3" x14ac:dyDescent="0.2">
      <c r="A8" t="s">
        <v>8390</v>
      </c>
      <c r="B8" s="19" t="e">
        <f>_xlfn.QUARTILE.EXC(#REF!, 3)</f>
        <v>#REF!</v>
      </c>
      <c r="C8" s="19" t="e">
        <f>_xlfn.QUARTILE.EXC(#REF!, 3)</f>
        <v>#REF!</v>
      </c>
    </row>
    <row r="9" spans="1:3" x14ac:dyDescent="0.2">
      <c r="A9" t="s">
        <v>8391</v>
      </c>
      <c r="B9" s="19" t="e">
        <f>_xlfn.QUARTILE.EXC(#REF!, 1)</f>
        <v>#REF!</v>
      </c>
      <c r="C9" s="19" t="e">
        <f>_xlfn.QUARTILE.EXC(#REF!, 1)</f>
        <v>#REF!</v>
      </c>
    </row>
    <row r="10" spans="1:3" x14ac:dyDescent="0.2">
      <c r="A10" t="s">
        <v>8392</v>
      </c>
      <c r="B10" s="19" t="e">
        <f>B8-B9</f>
        <v>#REF!</v>
      </c>
      <c r="C10" s="19" t="e">
        <f>C8-C9</f>
        <v>#REF!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Sheet5</vt:lpstr>
      <vt:lpstr>Category Stats</vt:lpstr>
      <vt:lpstr>Outcome Based on Launch Date</vt:lpstr>
      <vt:lpstr>Outcomes Based on Goals</vt:lpstr>
      <vt:lpstr>Theater Outcomes by Launch Date</vt:lpstr>
      <vt:lpstr>Kickstarter</vt:lpstr>
      <vt:lpstr>Edinburgh Research</vt:lpstr>
      <vt:lpstr>Descriptive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Joseph Pizzimenti</cp:lastModifiedBy>
  <dcterms:created xsi:type="dcterms:W3CDTF">2017-04-20T15:17:24Z</dcterms:created>
  <dcterms:modified xsi:type="dcterms:W3CDTF">2021-09-09T15:28:12Z</dcterms:modified>
</cp:coreProperties>
</file>